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465" yWindow="1140" windowWidth="9720" windowHeight="3330" tabRatio="670" activeTab="1"/>
  </bookViews>
  <sheets>
    <sheet name="Data Sources" sheetId="3" r:id="rId1"/>
    <sheet name="Employment by Site" sheetId="8" r:id="rId2"/>
    <sheet name="Pie Graph" sheetId="2" r:id="rId3"/>
    <sheet name="Historic Calendar Year" sheetId="10" r:id="rId4"/>
  </sheets>
  <definedNames>
    <definedName name="_GoBack" localSheetId="0">'Data Sources'!$M$7</definedName>
    <definedName name="EMPLOYED" localSheetId="1">'Employment by Site'!$E$293:$J$293</definedName>
    <definedName name="EMPLOYED">#REF!</definedName>
    <definedName name="_xlnm.Print_Area" localSheetId="0">'Data Sources'!$A$1:$N$40</definedName>
    <definedName name="_xlnm.Print_Area" localSheetId="1">'Employment by Site'!$A$1:$D$327</definedName>
    <definedName name="_xlnm.Print_Area" localSheetId="3">'Historic Calendar Year'!$T$21:$AC$45</definedName>
    <definedName name="_xlnm.Print_Area" localSheetId="2">'Pie Graph'!$A$1:$K$29</definedName>
    <definedName name="Print_Area_MI" localSheetId="1">'Employment by Site'!$A$19:$D$293</definedName>
    <definedName name="Print_Area_MI">#REF!</definedName>
    <definedName name="_xlnm.Print_Titles" localSheetId="1">'Employment by Site'!$5:$7</definedName>
  </definedNames>
  <calcPr calcId="145621"/>
</workbook>
</file>

<file path=xl/calcChain.xml><?xml version="1.0" encoding="utf-8"?>
<calcChain xmlns="http://schemas.openxmlformats.org/spreadsheetml/2006/main">
  <c r="C116" i="8" l="1"/>
  <c r="AC19" i="10" l="1"/>
  <c r="AB19" i="10"/>
  <c r="Y20" i="10"/>
  <c r="D116" i="8" l="1"/>
  <c r="C217" i="8" l="1"/>
  <c r="D217" i="8"/>
  <c r="D280" i="8" l="1"/>
  <c r="D289" i="8"/>
  <c r="D290" i="8"/>
  <c r="D272" i="8"/>
  <c r="C272" i="8"/>
  <c r="D286" i="8"/>
  <c r="D284" i="8"/>
  <c r="D278" i="8"/>
  <c r="D276" i="8" l="1"/>
  <c r="D277" i="8" l="1"/>
  <c r="D275" i="8" l="1"/>
  <c r="C290" i="8" l="1"/>
  <c r="C289" i="8"/>
  <c r="C287" i="8"/>
  <c r="C286" i="8"/>
  <c r="C284" i="8"/>
  <c r="C280" i="8"/>
  <c r="C278" i="8"/>
  <c r="C277" i="8"/>
  <c r="C276" i="8"/>
  <c r="C275" i="8"/>
  <c r="C263" i="8"/>
  <c r="C253" i="8"/>
  <c r="C223" i="8"/>
  <c r="C133" i="8"/>
  <c r="C117" i="8"/>
  <c r="C38" i="8"/>
  <c r="C32" i="8"/>
  <c r="C27" i="8"/>
  <c r="C17" i="8"/>
  <c r="C292" i="8" l="1"/>
  <c r="AA20" i="10" l="1"/>
  <c r="Z20" i="10"/>
  <c r="X20" i="10"/>
  <c r="W20" i="10"/>
  <c r="V20" i="10"/>
  <c r="U20" i="10"/>
  <c r="T20" i="10"/>
  <c r="S20" i="10"/>
  <c r="R20" i="10"/>
  <c r="Q20" i="10"/>
  <c r="P20" i="10"/>
  <c r="O20" i="10"/>
  <c r="N20" i="10"/>
  <c r="M20" i="10"/>
  <c r="L20" i="10"/>
  <c r="K20" i="10"/>
  <c r="J20" i="10"/>
  <c r="I20" i="10"/>
  <c r="H20" i="10"/>
  <c r="G20" i="10"/>
  <c r="F20" i="10"/>
  <c r="E20" i="10"/>
  <c r="D20" i="10"/>
  <c r="C20" i="10"/>
  <c r="B20" i="10"/>
  <c r="D17" i="8" l="1"/>
  <c r="B7" i="2" s="1"/>
  <c r="D27" i="8"/>
  <c r="D32" i="8"/>
  <c r="D38" i="8"/>
  <c r="D117" i="8"/>
  <c r="B8" i="2" s="1"/>
  <c r="B6" i="2"/>
  <c r="D223" i="8"/>
  <c r="D253" i="8"/>
  <c r="B9" i="2" s="1"/>
  <c r="D263" i="8"/>
  <c r="D133" i="8" l="1"/>
  <c r="B10" i="2" s="1"/>
  <c r="D292" i="8" l="1"/>
  <c r="B12" i="2" s="1"/>
  <c r="B11" i="2" s="1"/>
</calcChain>
</file>

<file path=xl/sharedStrings.xml><?xml version="1.0" encoding="utf-8"?>
<sst xmlns="http://schemas.openxmlformats.org/spreadsheetml/2006/main" count="494" uniqueCount="478">
  <si>
    <t>MINERAL/Company</t>
  </si>
  <si>
    <t>BASE METALS</t>
  </si>
  <si>
    <t>TOTAL BASE METALS</t>
  </si>
  <si>
    <t>BAUXITE - ALUMINA</t>
  </si>
  <si>
    <t>Worsley Alumina Pty Ltd</t>
  </si>
  <si>
    <t>TOTAL BAUXITE - ALUMINA</t>
  </si>
  <si>
    <t>COAL</t>
  </si>
  <si>
    <t>TOTAL COAL</t>
  </si>
  <si>
    <t>GOLD</t>
  </si>
  <si>
    <t>Telfer</t>
  </si>
  <si>
    <t>TOTAL GOLD</t>
  </si>
  <si>
    <t>HEAVY MINERAL SANDS</t>
  </si>
  <si>
    <t>Beenup</t>
  </si>
  <si>
    <t>TOTAL HEAVY MINERAL SANDS</t>
  </si>
  <si>
    <t>IRON ORE</t>
  </si>
  <si>
    <t>Mt Whaleback</t>
  </si>
  <si>
    <t>Nelson Point</t>
  </si>
  <si>
    <t>Hamersley Iron Pty Ltd</t>
  </si>
  <si>
    <t>Tom Price</t>
  </si>
  <si>
    <t>Robe River Mining Co. Pty Ltd</t>
  </si>
  <si>
    <t>TOTAL IRON ORE</t>
  </si>
  <si>
    <t>NICKEL</t>
  </si>
  <si>
    <t>Kalgoorlie Nickel Smelter</t>
  </si>
  <si>
    <t>TOTAL NICKEL</t>
  </si>
  <si>
    <t>SALT</t>
  </si>
  <si>
    <t>Port Hedland</t>
  </si>
  <si>
    <t xml:space="preserve">Dampier </t>
  </si>
  <si>
    <t>Lake MacLeod</t>
  </si>
  <si>
    <t>TOTAL SALT</t>
  </si>
  <si>
    <t>Kwinana Alumina Refinery</t>
  </si>
  <si>
    <t>Wagerup Alumina Refinery</t>
  </si>
  <si>
    <t>Rockingham Fused Alumina Plant</t>
  </si>
  <si>
    <t>GMA Garnet Pty Ltd</t>
  </si>
  <si>
    <t>Narngulu Synthetic Rutile Plants</t>
  </si>
  <si>
    <t>ALL OTHER MATERIALS</t>
  </si>
  <si>
    <t>Sunrise Dam</t>
  </si>
  <si>
    <t>Willowdale</t>
  </si>
  <si>
    <t>Narngulu Garnet Plant</t>
  </si>
  <si>
    <t>Koolyanobbing</t>
  </si>
  <si>
    <t>BHP Titanium Minerals Pty Ltd</t>
  </si>
  <si>
    <t>Operating Site</t>
  </si>
  <si>
    <t>Iluka Resources Limited</t>
  </si>
  <si>
    <t>Other</t>
  </si>
  <si>
    <t>Various</t>
  </si>
  <si>
    <t>Boddington</t>
  </si>
  <si>
    <t>Emily Ann</t>
  </si>
  <si>
    <t>Alcoa World Alumina Australia</t>
  </si>
  <si>
    <t>Mining Area C</t>
  </si>
  <si>
    <t>Agnew Gold Mining Company Pty Limited</t>
  </si>
  <si>
    <t>Daisy-Milano</t>
  </si>
  <si>
    <t>Doral Mineral Sands Pty Ltd</t>
  </si>
  <si>
    <t>Dardanup</t>
  </si>
  <si>
    <t>DIAMONDS</t>
  </si>
  <si>
    <t>TOTAL DIAMONDS</t>
  </si>
  <si>
    <t>Tallering Peak</t>
  </si>
  <si>
    <t>Beta-Hunt Nickel Group</t>
  </si>
  <si>
    <t>WA Salt Supply Koolyanobbing Pty Ltd</t>
  </si>
  <si>
    <t>Western Salt Refinery Pty Ltd</t>
  </si>
  <si>
    <t>Pink Lake</t>
  </si>
  <si>
    <t>Paulsens</t>
  </si>
  <si>
    <t>Lanfranchi</t>
  </si>
  <si>
    <t>Cliffs</t>
  </si>
  <si>
    <t>Fortescue Metals Group Ltd</t>
  </si>
  <si>
    <t>Bullabulling</t>
  </si>
  <si>
    <t>Tanami Gold NL</t>
  </si>
  <si>
    <t>Murrin Murrin Operations Pty Ltd</t>
  </si>
  <si>
    <t>BHP Billiton (Nickel West)</t>
  </si>
  <si>
    <t>Bunbury Port</t>
  </si>
  <si>
    <t>Jaguar</t>
  </si>
  <si>
    <t>Iron Ore</t>
  </si>
  <si>
    <t>Alumina</t>
  </si>
  <si>
    <t>Gold</t>
  </si>
  <si>
    <t>Nickel</t>
  </si>
  <si>
    <t>Heavy Mineral Sands</t>
  </si>
  <si>
    <t>Total</t>
  </si>
  <si>
    <t>Crosslands Resources Ltd</t>
  </si>
  <si>
    <t>Balla Balla Group</t>
  </si>
  <si>
    <t>Wiluna Group</t>
  </si>
  <si>
    <t>Sand Queen</t>
  </si>
  <si>
    <t>Mt Ida Group</t>
  </si>
  <si>
    <t>Ramelius Milling Services Pty Ltd</t>
  </si>
  <si>
    <t>Consolidated Nickel Pty Ltd</t>
  </si>
  <si>
    <t>Focus Minerals Ltd</t>
  </si>
  <si>
    <t>Nepean</t>
  </si>
  <si>
    <t>Norilsk Nickel Avalon Pty Ltd</t>
  </si>
  <si>
    <t>Boodarie HBI Plant</t>
  </si>
  <si>
    <t>Huntly</t>
  </si>
  <si>
    <t>Pinjarra Refinery</t>
  </si>
  <si>
    <t>Worsley Refinery</t>
  </si>
  <si>
    <t>Griffin Coal Mining Co. Pty Ltd</t>
  </si>
  <si>
    <t>Argyle Diamond Mines Pty Ltd</t>
  </si>
  <si>
    <t>Wangarra Laboratory</t>
  </si>
  <si>
    <t>Granny Smith</t>
  </si>
  <si>
    <t>Lawlers</t>
  </si>
  <si>
    <t>Burnakura</t>
  </si>
  <si>
    <t>Bamboo Creek</t>
  </si>
  <si>
    <t>La Mancha Resources Australia Pty Ltd</t>
  </si>
  <si>
    <t>Lakewood - Fimtails Plant</t>
  </si>
  <si>
    <t>St Barbara Mines Ltd</t>
  </si>
  <si>
    <t>Carosue Dam</t>
  </si>
  <si>
    <t>Bunbury</t>
  </si>
  <si>
    <t>Port Gregory</t>
  </si>
  <si>
    <t>Capel</t>
  </si>
  <si>
    <t xml:space="preserve">Eneabba </t>
  </si>
  <si>
    <t>Gingin/Iluka</t>
  </si>
  <si>
    <t>Chandala-Muchea</t>
  </si>
  <si>
    <t>Cooljarloo</t>
  </si>
  <si>
    <t>Atlas Iron Ltd</t>
  </si>
  <si>
    <t>Citic Pacific Mining Management Pty Ltd</t>
  </si>
  <si>
    <t>Jack Hills</t>
  </si>
  <si>
    <t>Marandoo</t>
  </si>
  <si>
    <t>Yandicoogina</t>
  </si>
  <si>
    <t>Geraldton Port Storage Facility</t>
  </si>
  <si>
    <t>Koolan Island</t>
  </si>
  <si>
    <t>Ravensthorpe</t>
  </si>
  <si>
    <t>Kwinana Refinery</t>
  </si>
  <si>
    <t>Radio Hill</t>
  </si>
  <si>
    <t>Black Swan</t>
  </si>
  <si>
    <t>Cawse</t>
  </si>
  <si>
    <t>Murrin Murrin</t>
  </si>
  <si>
    <t>Poseidon Nickel Ltd</t>
  </si>
  <si>
    <t>Cosmos</t>
  </si>
  <si>
    <t>Forrestania</t>
  </si>
  <si>
    <t>Dampier Salt Ltd</t>
  </si>
  <si>
    <t>Lake Deborah</t>
  </si>
  <si>
    <t>TOTAL CHROMITE</t>
  </si>
  <si>
    <t>TOTAL CLAYS</t>
  </si>
  <si>
    <t>TOTAL CONSTRUCTION MATERIALS</t>
  </si>
  <si>
    <t>TOTAL DIMENSION STONE</t>
  </si>
  <si>
    <t>TOTAL INDUSTRIAL PEGMATITE MINERALS</t>
  </si>
  <si>
    <t>TOTAL LIMESTONE - LIMESAND</t>
  </si>
  <si>
    <t>TOTAL PHOSPHATE</t>
  </si>
  <si>
    <t>TOTAL RARE EARTHS</t>
  </si>
  <si>
    <t>TOTAL SILICA - SILICA SAND</t>
  </si>
  <si>
    <t>TOTAL SILVER</t>
  </si>
  <si>
    <t>TOTAL TALC</t>
  </si>
  <si>
    <t>TOTAL VANADIUM</t>
  </si>
  <si>
    <t>TOTAL VARIOUS PORTS</t>
  </si>
  <si>
    <t>Boddington Bauxite</t>
  </si>
  <si>
    <t>Minerals and Metals Group</t>
  </si>
  <si>
    <t>Golden Grove</t>
  </si>
  <si>
    <t>Muja Open Cut</t>
  </si>
  <si>
    <t>Premier</t>
  </si>
  <si>
    <t>Argyle Diamond Mine</t>
  </si>
  <si>
    <t>Agnew-Emu</t>
  </si>
  <si>
    <t>AngloGold Ashanti Australia Ltd</t>
  </si>
  <si>
    <t>Higginsville Gold Project</t>
  </si>
  <si>
    <t>Edna May Gold Project</t>
  </si>
  <si>
    <t>Laverton Gold Project</t>
  </si>
  <si>
    <t>The Mount</t>
  </si>
  <si>
    <t>Minjar Gold Project</t>
  </si>
  <si>
    <t>South Kal Operations</t>
  </si>
  <si>
    <t>Navigator (Bronzewing) Pty Ltd</t>
  </si>
  <si>
    <t>Bronzewing</t>
  </si>
  <si>
    <t>Newmont Boddington Gold Pty Ltd</t>
  </si>
  <si>
    <t>Paddington Gold</t>
  </si>
  <si>
    <t>Binduli</t>
  </si>
  <si>
    <t>Burbanks Treatment Plant</t>
  </si>
  <si>
    <t>Leonora Operations - Sons of Gwalia</t>
  </si>
  <si>
    <t>Cliffs Natural Resources Pty Ltd</t>
  </si>
  <si>
    <t>Anderson Point Port Facility</t>
  </si>
  <si>
    <t>Christmas Creek</t>
  </si>
  <si>
    <t>Cloudbreak</t>
  </si>
  <si>
    <t>Hamersley HMS Pty Ltd</t>
  </si>
  <si>
    <t>MacMahon Holdings Pty Ltd</t>
  </si>
  <si>
    <t>Orebody 18 - Wheelarra</t>
  </si>
  <si>
    <t>Ruvidini Rail Terminal</t>
  </si>
  <si>
    <t>Pannawonica</t>
  </si>
  <si>
    <t>Wodgina</t>
  </si>
  <si>
    <t>MANGANESE</t>
  </si>
  <si>
    <t>Pilbara Manganese Pty Ltd</t>
  </si>
  <si>
    <t>Woodie Woodie</t>
  </si>
  <si>
    <t>Woodie Woodie Tailings Treatment Plant</t>
  </si>
  <si>
    <t>TOTAL MANGANESE</t>
  </si>
  <si>
    <t>Mintech Chemical Industries Pty Ltd</t>
  </si>
  <si>
    <t>Mincor Operations</t>
  </si>
  <si>
    <t>Xstrata Nickel Australasia Operations Pty Ltd</t>
  </si>
  <si>
    <t>TIN, TANTALUM AND LITHIUM</t>
  </si>
  <si>
    <t>Galaxy Resources Ltd</t>
  </si>
  <si>
    <t>Mt Catlin (Spodumene)</t>
  </si>
  <si>
    <t>Nagrom and Co.</t>
  </si>
  <si>
    <t>Kelmscott</t>
  </si>
  <si>
    <t>Greenbushes</t>
  </si>
  <si>
    <t>TOTAL TIN, TANTALUM AND LITHIUM</t>
  </si>
  <si>
    <t>TOTAL TUNGSTEN AND MOLYBDENUM</t>
  </si>
  <si>
    <t>TOTAL MINERAL EXPLORATION</t>
  </si>
  <si>
    <t>Reed Resources Ltd</t>
  </si>
  <si>
    <t>Northern Star Resources Ltd</t>
  </si>
  <si>
    <t>White Foil</t>
  </si>
  <si>
    <t>Three Mile Hill</t>
  </si>
  <si>
    <t>Minjar Gold Pty Ltd</t>
  </si>
  <si>
    <t>Swan Gold Mining Ltd</t>
  </si>
  <si>
    <t>Rail Ballast Quarry</t>
  </si>
  <si>
    <t>RGP4/5 Port Hedland Pace Project</t>
  </si>
  <si>
    <t>Rio Tinto Iron Ore Pty Ltd</t>
  </si>
  <si>
    <t>Cape Lambert Power Station</t>
  </si>
  <si>
    <t>Cape Lambert Expansion</t>
  </si>
  <si>
    <t>BC Iron Limited</t>
  </si>
  <si>
    <t>Nullagine</t>
  </si>
  <si>
    <t>Koolanooka</t>
  </si>
  <si>
    <t>Karara Mining Limited</t>
  </si>
  <si>
    <t>Auvex Resources Limited</t>
  </si>
  <si>
    <t>Ant and Sunday Hill</t>
  </si>
  <si>
    <t>Lake Johnston Ltd</t>
  </si>
  <si>
    <t>Global Advanced Metals Greenbushes Pty Ltd</t>
  </si>
  <si>
    <t>Sandfire Resources NL</t>
  </si>
  <si>
    <t>DeGrussa Mine</t>
  </si>
  <si>
    <t>Aditya Birla Minerals Ltd</t>
  </si>
  <si>
    <t>Kimberley Diamond Company NL</t>
  </si>
  <si>
    <t>Mt Magnet Gold Pty Ltd</t>
  </si>
  <si>
    <t>Newcrest Australia Ltd</t>
  </si>
  <si>
    <t>Haoma Mining NL</t>
  </si>
  <si>
    <t>Paddington Gold Pty Ltd</t>
  </si>
  <si>
    <t>Central Norseman Gold Corporation Ltd</t>
  </si>
  <si>
    <t>Avoca Resources Ltd</t>
  </si>
  <si>
    <t>Randalls</t>
  </si>
  <si>
    <t>Regis Resources Ltd</t>
  </si>
  <si>
    <t>Silver Lake Resources Ltd</t>
  </si>
  <si>
    <t>Saracen Gold Mines Pty Ltd</t>
  </si>
  <si>
    <t>St Ives Gold Mining Company Pty Ltd</t>
  </si>
  <si>
    <t>Tindals</t>
  </si>
  <si>
    <t>FMR Investments Pty Ltd</t>
  </si>
  <si>
    <t>Gordon Sirdar Project</t>
  </si>
  <si>
    <t>Southern Cross - Marvel Loch</t>
  </si>
  <si>
    <t>Brightstar-Mikado</t>
  </si>
  <si>
    <t>The Perth Mint</t>
  </si>
  <si>
    <t>Kangaroo Hill Village</t>
  </si>
  <si>
    <t>Extension Hill - Hematite</t>
  </si>
  <si>
    <t>Calibre Projects Pty Ltd</t>
  </si>
  <si>
    <t>Western Turner Syncline</t>
  </si>
  <si>
    <t>Brockman 4 - Phase 2</t>
  </si>
  <si>
    <t>Process Minerals International Pty Ltd</t>
  </si>
  <si>
    <t>Poondano Iron Ore Project</t>
  </si>
  <si>
    <t xml:space="preserve">Pardoo  </t>
  </si>
  <si>
    <t xml:space="preserve"> </t>
  </si>
  <si>
    <t>Sino Iron Project</t>
  </si>
  <si>
    <t>Roy Hill Iron Ore Pty Ltd</t>
  </si>
  <si>
    <t>Roy Hill</t>
  </si>
  <si>
    <t>Kimberley Metals Group Pty Ltd</t>
  </si>
  <si>
    <t>Ridges Iron Ore</t>
  </si>
  <si>
    <t>Polaris Metals Pty Ltd</t>
  </si>
  <si>
    <t>Carina Iron Ore Mine</t>
  </si>
  <si>
    <t>Long Shaft</t>
  </si>
  <si>
    <t>Fox Radio Hill Pty Ltd</t>
  </si>
  <si>
    <t>Western Areas NL</t>
  </si>
  <si>
    <t>Evolution Mining Ltd</t>
  </si>
  <si>
    <t>Eastern Ridge Operation</t>
  </si>
  <si>
    <t>BHP Billiton Iron Ore Pty Ltd</t>
  </si>
  <si>
    <t>Mt Gibson Mining Limited</t>
  </si>
  <si>
    <t>Perenjori Siding</t>
  </si>
  <si>
    <t xml:space="preserve">Cape Lambert Port Operations  </t>
  </si>
  <si>
    <t>Sinosteel Midwest Corporation Ltd</t>
  </si>
  <si>
    <t>Mt Magnet South NL</t>
  </si>
  <si>
    <t>Kirkalocka</t>
  </si>
  <si>
    <t>Nex Metals Explorations Ltd</t>
  </si>
  <si>
    <t xml:space="preserve">Kalgoorlie Mining Company (Bullant) Pty Ltd  </t>
  </si>
  <si>
    <t>Bullant Mine</t>
  </si>
  <si>
    <t>Doral Fused Materials Pty Ltd</t>
  </si>
  <si>
    <t>Premier Coal Ltd</t>
  </si>
  <si>
    <t>Mincor Operations Pty Ltd</t>
  </si>
  <si>
    <t>Stone Resources Aust Ltd</t>
  </si>
  <si>
    <t>Jimblebar Construction Site</t>
  </si>
  <si>
    <t>Mt Dove</t>
  </si>
  <si>
    <t>Abydos DSO Project</t>
  </si>
  <si>
    <t>Merlin Diamonds Ltd</t>
  </si>
  <si>
    <t>West Angelas Plant</t>
  </si>
  <si>
    <t>TOTAL GYPSUM</t>
  </si>
  <si>
    <t>Murchison Operations</t>
  </si>
  <si>
    <t>Millennium Minerals Ltd</t>
  </si>
  <si>
    <t>Nullagine Gold Operations</t>
  </si>
  <si>
    <t>Pluton Resources Ltd</t>
  </si>
  <si>
    <t>Cockatoo Island - Homer (and Seawall)</t>
  </si>
  <si>
    <t>Hope Downs 1-3 Group</t>
  </si>
  <si>
    <t>Bullabulling Operations Pty Ltd</t>
  </si>
  <si>
    <t>GMK Exploration Pty Ltd</t>
  </si>
  <si>
    <t>Talison Lithium Aust Pty Ltd</t>
  </si>
  <si>
    <t>Andy Well Mining Pty Ltd</t>
  </si>
  <si>
    <t>Andy Well</t>
  </si>
  <si>
    <t>GHD Pty Ltd</t>
  </si>
  <si>
    <t>Jimblebar Non Process Infrastructure</t>
  </si>
  <si>
    <t>Northwest Nonferrous Australia</t>
  </si>
  <si>
    <t>Lycopodium Minerals Pty Ltd</t>
  </si>
  <si>
    <t>Marandoo Phase 2 - Construction</t>
  </si>
  <si>
    <t>HBJ Minerals Pty Ltd</t>
  </si>
  <si>
    <t>Dacian Gold Ltd</t>
  </si>
  <si>
    <t>Mt Morgans Gold Mine</t>
  </si>
  <si>
    <t>Kentor Minerals (WA) Pty Ltd</t>
  </si>
  <si>
    <t>Jimblebar Hub</t>
  </si>
  <si>
    <t>Yarnima Power Station</t>
  </si>
  <si>
    <t>Rosslyn Hill Mining Pty Ltd</t>
  </si>
  <si>
    <t>West Angelas Power Plant</t>
  </si>
  <si>
    <t>DIRECT EMPLOYMENT CALENDAR YEAR</t>
  </si>
  <si>
    <t>COMMODITY/Mineral</t>
  </si>
  <si>
    <t>Base metals</t>
  </si>
  <si>
    <t>Bauxite/Alumina</t>
  </si>
  <si>
    <t>Coal</t>
  </si>
  <si>
    <t>Diamond</t>
  </si>
  <si>
    <t>Heavy mineral sands</t>
  </si>
  <si>
    <t>Iron ore</t>
  </si>
  <si>
    <t>Salt</t>
  </si>
  <si>
    <t>TOTAL DIRECT EMPLOYMENT IN WA RESOURCES SECTOR</t>
  </si>
  <si>
    <t>Discontinued</t>
  </si>
  <si>
    <t>Western Queen South</t>
  </si>
  <si>
    <t>Coogee</t>
  </si>
  <si>
    <t>Northwest Resources Ltd</t>
  </si>
  <si>
    <t>Blue Spec - Golden Spec Mine</t>
  </si>
  <si>
    <t>Kalnorth Gold Mines Ltd</t>
  </si>
  <si>
    <t>Lindsays - Eastern</t>
  </si>
  <si>
    <t>Phoenix Gold Ltd</t>
  </si>
  <si>
    <t>Blue Funnel Open Pit</t>
  </si>
  <si>
    <t>Gunga West Open Pit</t>
  </si>
  <si>
    <t>Hanking Gold Mining Pty Ltd</t>
  </si>
  <si>
    <t>Tronox Management Pty Ltd</t>
  </si>
  <si>
    <t>Cristal Mining Aust</t>
  </si>
  <si>
    <t>Dampier Power Plant</t>
  </si>
  <si>
    <t xml:space="preserve">Dampier Port Operations  </t>
  </si>
  <si>
    <t>Nammuldi Below Water Table</t>
  </si>
  <si>
    <t>Yarrie Group</t>
  </si>
  <si>
    <t>AP5 Expansion</t>
  </si>
  <si>
    <t>Hismelt (Operations) Pty Ltd</t>
  </si>
  <si>
    <t>Phils Creek</t>
  </si>
  <si>
    <t>Kellogg Brown &amp; Root Pty Ltd</t>
  </si>
  <si>
    <t>West Angelas Fuel Hub</t>
  </si>
  <si>
    <t>Parker Point Fuel Farm</t>
  </si>
  <si>
    <t>Mt Webber Mine - Fender</t>
  </si>
  <si>
    <t>Orebody 24 Rail</t>
  </si>
  <si>
    <t>West Pilbara Village</t>
  </si>
  <si>
    <t>Fast JV (Fluor and SKM team)</t>
  </si>
  <si>
    <t>Eastern Ridge Orebody 24 Construction</t>
  </si>
  <si>
    <t>Blue Hills Iron Ore Project</t>
  </si>
  <si>
    <t>Hope Downs 4 Operations</t>
  </si>
  <si>
    <t>Karara - Blue Hills Group</t>
  </si>
  <si>
    <t>Karara Export Terminal - Gindalbie</t>
  </si>
  <si>
    <t>Rutila Resources</t>
  </si>
  <si>
    <t>Top Iron Pty Ltd</t>
  </si>
  <si>
    <t>IB Operations Pty Ltd</t>
  </si>
  <si>
    <t>North Star Magnetite</t>
  </si>
  <si>
    <t>Salt Lake Mining Pty Ltd</t>
  </si>
  <si>
    <t>Beta-Hunt Kambalda</t>
  </si>
  <si>
    <t>Onslow Salt Pty Ltd</t>
  </si>
  <si>
    <t>AVERAGE NUMBER OF PERSONS EMPLOYED IN THE WA MINERALS INDUSTRY</t>
  </si>
  <si>
    <t>APA Group</t>
  </si>
  <si>
    <t>Apache Energy Ltd</t>
  </si>
  <si>
    <t>APT Parmelia Pty Ltd</t>
  </si>
  <si>
    <t>Mondarra Gas Storage Facility</t>
  </si>
  <si>
    <t>ARC Energy Ltd</t>
  </si>
  <si>
    <t>Barrick Gold</t>
  </si>
  <si>
    <t>Plutonic Lateral</t>
  </si>
  <si>
    <t>BHP Billiton Petroleum</t>
  </si>
  <si>
    <t>Macedon Gas Project</t>
  </si>
  <si>
    <t>Buru Energy</t>
  </si>
  <si>
    <t>various laterals and pipelines</t>
  </si>
  <si>
    <t>Calenergy Resources (Aust) Ltd</t>
  </si>
  <si>
    <t>Whicher Range-4 ST1</t>
  </si>
  <si>
    <t>Chevron (Aust) Pty Ltd</t>
  </si>
  <si>
    <t>Gorgon, WA Oil Asset and Drilling and Wheatstone</t>
  </si>
  <si>
    <t>DBNGP (WA) Transmission Pty Ltd</t>
  </si>
  <si>
    <t>Dampier-Bunbury Natural Gas Pipeline</t>
  </si>
  <si>
    <t>Empire Oil Company (WA) Ltd</t>
  </si>
  <si>
    <t>Red Gully Pipeline and Processing Facility</t>
  </si>
  <si>
    <t>includes Ungani, Blina and Ensign Fields</t>
  </si>
  <si>
    <t>Goldfields Gas Transmission Pty Ltd</t>
  </si>
  <si>
    <t>Goldfields Gas Pipeline</t>
  </si>
  <si>
    <t>Midwest Joint Venture</t>
  </si>
  <si>
    <t>Mid West Pipeline</t>
  </si>
  <si>
    <t>New Standard Onshore Pty Ltd</t>
  </si>
  <si>
    <t>MB Century Rig-14</t>
  </si>
  <si>
    <t>Newgen Neerabup Partnership</t>
  </si>
  <si>
    <t>Neerabup Pipeline-PL75</t>
  </si>
  <si>
    <t>Newmont Yandal Operations Pty Ltd</t>
  </si>
  <si>
    <t>Jundee Lateral</t>
  </si>
  <si>
    <t xml:space="preserve">Norilsk </t>
  </si>
  <si>
    <t>Cawse Lateral</t>
  </si>
  <si>
    <t>P00084</t>
  </si>
  <si>
    <t>Norwest Energy NL</t>
  </si>
  <si>
    <t>Origin Energy</t>
  </si>
  <si>
    <t>Cockburn Lateral, Jingemia and Beharra Springs</t>
  </si>
  <si>
    <t>Pilbara Iron</t>
  </si>
  <si>
    <t>Cape Lambert and Paraburdoo Gas Laterals</t>
  </si>
  <si>
    <t>Redback Pipeline Pty Ltd</t>
  </si>
  <si>
    <t>Magellan Lateral</t>
  </si>
  <si>
    <t>Roc Oil</t>
  </si>
  <si>
    <t>Arrowsmith Stabilisation Facility</t>
  </si>
  <si>
    <t>Southern Cross Pipelines Aust Pty Ltd</t>
  </si>
  <si>
    <t>Mt Keith, Parkeston, Kambalda and Leinster Laterals</t>
  </si>
  <si>
    <t>Dongara and Hovea Production Facilities, Mt Horner, Woodada and Well Intervention Activities</t>
  </si>
  <si>
    <t>TOTAL MINERALS</t>
  </si>
  <si>
    <t>TOTAL WA ONSHORE AND COASTAL WATERS</t>
  </si>
  <si>
    <t>SOURCE: AXTAT Reporting System, Resources Safety Division, Department of Mines and Petroleum for minerals data and monthly status reports submitted to the department for Western Australia onshore petroleum facilities and pipelines data.  Figures include employees as well as contractors.</t>
  </si>
  <si>
    <r>
      <t xml:space="preserve">PETROLEUM </t>
    </r>
    <r>
      <rPr>
        <sz val="10"/>
        <rFont val="Arial"/>
        <family val="2"/>
      </rPr>
      <t xml:space="preserve">(onshore facilities and pipelines covered under </t>
    </r>
    <r>
      <rPr>
        <b/>
        <i/>
        <sz val="10"/>
        <rFont val="Arial"/>
        <family val="2"/>
      </rPr>
      <t>Petroleum Pipelines Act 1969, Petroleum (Submerged Lands) Act 1982 and Petroleum Geothermal Energy Resources Act 1967</t>
    </r>
    <r>
      <rPr>
        <sz val="10"/>
        <rFont val="Arial"/>
        <family val="2"/>
      </rPr>
      <t>)</t>
    </r>
  </si>
  <si>
    <t>Petroleum - WA Onshore/Coastal Waters</t>
  </si>
  <si>
    <t>Petroleum - Commonwealth Offshore</t>
  </si>
  <si>
    <t>Mintech Chemical Industries</t>
  </si>
  <si>
    <t>Paroo Station Mine</t>
  </si>
  <si>
    <t>Blackrock Metals Pty Ltd</t>
  </si>
  <si>
    <t>Whim Creek Copper Mine</t>
  </si>
  <si>
    <t>Nifty Copper Operation</t>
  </si>
  <si>
    <t>Independence Jaguar Ltd</t>
  </si>
  <si>
    <t>Qube Ports Pty Ltd</t>
  </si>
  <si>
    <t>Geraldton Container Facility / Qube</t>
  </si>
  <si>
    <t>Ellendale / Kimberley Diamonds</t>
  </si>
  <si>
    <t>Kambalda / St Ives</t>
  </si>
  <si>
    <t>Central Norseman Gold</t>
  </si>
  <si>
    <t>Coyote Minesite</t>
  </si>
  <si>
    <t>Darlot Gold Mine</t>
  </si>
  <si>
    <t>Darlot Mining Company Pty Ltd</t>
  </si>
  <si>
    <t>Duketon Gold Project</t>
  </si>
  <si>
    <t xml:space="preserve">Frogs Leg </t>
  </si>
  <si>
    <t>Garden Well Gold Project</t>
  </si>
  <si>
    <t>Greenfields Mill</t>
  </si>
  <si>
    <t>Indee Gold Mine</t>
  </si>
  <si>
    <t>Jundee Gold Mine</t>
  </si>
  <si>
    <t>Kalgoorlie Operations</t>
  </si>
  <si>
    <t>King of the Hills</t>
  </si>
  <si>
    <t>Mt Magnet</t>
  </si>
  <si>
    <t>Perth Airport Refinery / Perth Mint</t>
  </si>
  <si>
    <t>Plutonic East</t>
  </si>
  <si>
    <t>Rosemont Gold Project</t>
  </si>
  <si>
    <t>Southern Cross Operations</t>
  </si>
  <si>
    <t>Kalgoorlie Consolidated Gold Mines Pty Ltd</t>
  </si>
  <si>
    <t>Super Pit / KCGM</t>
  </si>
  <si>
    <t>Tropicana Gold Mine</t>
  </si>
  <si>
    <t>Blackham Resources Ltd</t>
  </si>
  <si>
    <t>GMS Mining and Infrastructure</t>
  </si>
  <si>
    <t>Big Bell Gold Operations Pty Ltd</t>
  </si>
  <si>
    <t>Meekatharra Gold Operations</t>
  </si>
  <si>
    <t xml:space="preserve">Meekatharra Gold Operations  </t>
  </si>
  <si>
    <t>Monument Gold Operations Pty Ltd</t>
  </si>
  <si>
    <t>Sand Queen Gold Mines Pty Ltd</t>
  </si>
  <si>
    <t>Kookynie Gold Project</t>
  </si>
  <si>
    <t>Avalon</t>
  </si>
  <si>
    <t>Kambalda Nickel Concentrator</t>
  </si>
  <si>
    <t>Lake Johnston Operations</t>
  </si>
  <si>
    <t>Windarra Nickel Project</t>
  </si>
  <si>
    <t>Waterloo - Thunderbox - Bannockburn</t>
  </si>
  <si>
    <t>Sinclair Nickel Project</t>
  </si>
  <si>
    <t>Savannah Nickel Project</t>
  </si>
  <si>
    <t>Otter Juan - Coronet</t>
  </si>
  <si>
    <t>Mt Keith Operations</t>
  </si>
  <si>
    <t>Independence Long Pty Ltd</t>
  </si>
  <si>
    <t>Leinster Nickel Operation</t>
  </si>
  <si>
    <t>Panoramic Resources Ltd</t>
  </si>
  <si>
    <t>First Quantum Minerals (Australia) Pty Ltd</t>
  </si>
  <si>
    <t>Onslow Salt</t>
  </si>
  <si>
    <t>Shark Bay Solar Salt JV</t>
  </si>
  <si>
    <t>Shark Bay Resources</t>
  </si>
  <si>
    <t>Alliance Mineral Assets Limited</t>
  </si>
  <si>
    <t>Bald Hill Tantalite Project</t>
  </si>
  <si>
    <t>Brockman 4 Operations</t>
  </si>
  <si>
    <t xml:space="preserve">Brockman </t>
  </si>
  <si>
    <t>Greater Paraburdoo</t>
  </si>
  <si>
    <t>Hismelt Operations</t>
  </si>
  <si>
    <t>Mummaloo Iron Ore Project</t>
  </si>
  <si>
    <t xml:space="preserve">Devil Creek and Varanus  </t>
  </si>
  <si>
    <t>The Esperance Pipeline Company Pty Ltd</t>
  </si>
  <si>
    <t>KEGP</t>
  </si>
  <si>
    <t xml:space="preserve">WA Gas Networks </t>
  </si>
  <si>
    <t>Mandurah Gas Lateral PL83 Area</t>
  </si>
  <si>
    <t>Mine and Port Developments JV</t>
  </si>
  <si>
    <t xml:space="preserve">Solomon Operations  </t>
  </si>
  <si>
    <t>Solomon Construction Project / FMGL</t>
  </si>
  <si>
    <t>Moly Metals Australia Pty Ltd</t>
  </si>
  <si>
    <t>Spinifex Ridge Rehabilitation</t>
  </si>
  <si>
    <t>West Angelas Deposit B Project</t>
  </si>
  <si>
    <t xml:space="preserve">Yandi  </t>
  </si>
  <si>
    <t>Mineral Resources Ltd</t>
  </si>
  <si>
    <t>Iron Valley</t>
  </si>
  <si>
    <t>Air Liquide WA Pty Ltd</t>
  </si>
  <si>
    <t>Hismelt Demolition</t>
  </si>
  <si>
    <t>Burbanks - Birthday Gift underground mine</t>
  </si>
  <si>
    <t>Blue Tiger Mining Pty Ltd</t>
  </si>
  <si>
    <t>Carnegie Gold Project</t>
  </si>
  <si>
    <t>Kintore West Mine</t>
  </si>
  <si>
    <t>Vector Resources Ltd</t>
  </si>
  <si>
    <t>Gwendolyn East Cutback Project</t>
  </si>
  <si>
    <t>Ramelius Resources Ltd</t>
  </si>
  <si>
    <t>Beacon Minerals Ltd</t>
  </si>
  <si>
    <t>Halleys East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</si>
</sst>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4" formatCode="General_)"/>
    <numFmt numFmtId="165" formatCode="#,##0_ ;\-#,##0\ "/>
    <numFmt numFmtId="166" formatCode="_-* #,##0_-;\-* #,##0_-;_-* &quot;-&quot;??_-;_-@_-"/>
  </numFmts>
  <fonts count="37" x14ac:knownFonts="1">
    <font>
      <sz val="10"/>
      <name val="Helvetica"/>
    </font>
    <font>
      <sz val="10"/>
      <name val="MS Sans Serif"/>
      <family val="2"/>
    </font>
    <font>
      <b/>
      <sz val="10"/>
      <name val="Arial"/>
      <family val="2"/>
    </font>
    <font>
      <sz val="10"/>
      <name val="Arial"/>
      <family val="2"/>
    </font>
    <font>
      <sz val="10"/>
      <color indexed="9"/>
      <name val="Arial"/>
      <family val="2"/>
    </font>
    <font>
      <b/>
      <sz val="10"/>
      <color indexed="9"/>
      <name val="Arial"/>
      <family val="2"/>
    </font>
    <font>
      <b/>
      <sz val="11"/>
      <name val="Arial"/>
      <family val="2"/>
    </font>
    <font>
      <b/>
      <i/>
      <sz val="10"/>
      <name val="Arial"/>
      <family val="2"/>
    </font>
    <font>
      <i/>
      <sz val="10"/>
      <name val="Arial"/>
      <family val="2"/>
    </font>
    <font>
      <b/>
      <sz val="10"/>
      <name val="Helvetica"/>
      <family val="2"/>
    </font>
    <font>
      <sz val="8"/>
      <name val="Helvetica"/>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name val="Helvetica"/>
    </font>
    <font>
      <sz val="11"/>
      <name val="Arial"/>
      <family val="2"/>
    </font>
    <font>
      <b/>
      <sz val="10"/>
      <name val="Helvetica"/>
    </font>
    <font>
      <b/>
      <sz val="10"/>
      <color rgb="FFFF0000"/>
      <name val="Arial"/>
      <family val="2"/>
    </font>
    <font>
      <b/>
      <sz val="12"/>
      <name val="Arial"/>
      <family val="2"/>
    </font>
    <font>
      <sz val="12"/>
      <name val="Arial"/>
      <family val="2"/>
    </font>
    <font>
      <sz val="11"/>
      <name val="Calibri"/>
      <family val="2"/>
    </font>
    <font>
      <b/>
      <sz val="11"/>
      <name val="Calibri"/>
      <family val="2"/>
    </font>
    <font>
      <i/>
      <sz val="11"/>
      <name val="Calibri"/>
      <family val="2"/>
    </font>
  </fonts>
  <fills count="20">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42"/>
        <bgColor indexed="64"/>
      </patternFill>
    </fill>
    <fill>
      <patternFill patternType="solid">
        <fgColor theme="0"/>
        <bgColor indexed="64"/>
      </patternFill>
    </fill>
  </fills>
  <borders count="1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s>
  <cellStyleXfs count="52">
    <xf numFmtId="164"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4"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6" borderId="0" applyNumberFormat="0" applyBorder="0" applyAlignment="0" applyProtection="0"/>
    <xf numFmtId="0" fontId="11" fillId="4" borderId="0" applyNumberFormat="0" applyBorder="0" applyAlignment="0" applyProtection="0"/>
    <xf numFmtId="0" fontId="12" fillId="6"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12" fillId="11"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3" fillId="15" borderId="0" applyNumberFormat="0" applyBorder="0" applyAlignment="0" applyProtection="0"/>
    <xf numFmtId="0" fontId="14" fillId="16" borderId="1" applyNumberFormat="0" applyAlignment="0" applyProtection="0"/>
    <xf numFmtId="0" fontId="15" fillId="17" borderId="2" applyNumberFormat="0" applyAlignment="0" applyProtection="0"/>
    <xf numFmtId="40" fontId="1" fillId="0" borderId="0" applyFont="0" applyFill="0" applyBorder="0" applyAlignment="0" applyProtection="0"/>
    <xf numFmtId="40" fontId="1" fillId="0" borderId="0" applyFont="0" applyFill="0" applyBorder="0" applyAlignment="0" applyProtection="0"/>
    <xf numFmtId="0" fontId="17" fillId="0" borderId="0" applyNumberFormat="0" applyFill="0" applyBorder="0" applyAlignment="0" applyProtection="0"/>
    <xf numFmtId="0" fontId="18" fillId="6"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7" borderId="0" applyNumberFormat="0" applyBorder="0" applyAlignment="0" applyProtection="0"/>
    <xf numFmtId="0" fontId="3" fillId="0" borderId="0"/>
    <xf numFmtId="0" fontId="3" fillId="0" borderId="0"/>
    <xf numFmtId="0" fontId="3" fillId="0" borderId="0"/>
    <xf numFmtId="164" fontId="28" fillId="0" borderId="0"/>
    <xf numFmtId="0" fontId="16" fillId="4" borderId="7" applyNumberFormat="0" applyFont="0" applyAlignment="0" applyProtection="0"/>
    <xf numFmtId="0" fontId="25" fillId="16" borderId="8" applyNumberFormat="0" applyAlignment="0" applyProtection="0"/>
    <xf numFmtId="9" fontId="1" fillId="0" borderId="0" applyFont="0" applyFill="0" applyBorder="0" applyAlignment="0" applyProtection="0"/>
    <xf numFmtId="9" fontId="3"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3" fillId="0" borderId="0" applyNumberFormat="0" applyFill="0" applyBorder="0" applyAlignment="0" applyProtection="0"/>
    <xf numFmtId="44" fontId="28" fillId="0" borderId="0" applyFont="0" applyFill="0" applyBorder="0" applyAlignment="0" applyProtection="0"/>
    <xf numFmtId="43" fontId="3" fillId="0" borderId="0" applyFont="0" applyFill="0" applyBorder="0" applyAlignment="0" applyProtection="0"/>
  </cellStyleXfs>
  <cellXfs count="96">
    <xf numFmtId="164" fontId="0" fillId="0" borderId="0" xfId="0"/>
    <xf numFmtId="164" fontId="9" fillId="0" borderId="0" xfId="0" applyFont="1"/>
    <xf numFmtId="164" fontId="28" fillId="0" borderId="0" xfId="42"/>
    <xf numFmtId="164" fontId="3" fillId="0" borderId="0" xfId="42" applyFont="1" applyFill="1"/>
    <xf numFmtId="164" fontId="3" fillId="0" borderId="0" xfId="42" applyFont="1"/>
    <xf numFmtId="164" fontId="2" fillId="0" borderId="0" xfId="42" applyFont="1" applyFill="1" applyBorder="1"/>
    <xf numFmtId="164" fontId="3" fillId="0" borderId="0" xfId="42" applyFont="1" applyBorder="1"/>
    <xf numFmtId="164" fontId="4" fillId="0" borderId="0" xfId="42" applyFont="1" applyFill="1" applyBorder="1" applyAlignment="1">
      <alignment horizontal="centerContinuous"/>
    </xf>
    <xf numFmtId="164" fontId="4" fillId="0" borderId="0" xfId="42" applyFont="1" applyFill="1" applyBorder="1"/>
    <xf numFmtId="164" fontId="5" fillId="0" borderId="0" xfId="42" applyFont="1" applyFill="1" applyBorder="1" applyAlignment="1">
      <alignment horizontal="left"/>
    </xf>
    <xf numFmtId="164" fontId="2" fillId="0" borderId="0" xfId="42" applyNumberFormat="1" applyFont="1" applyFill="1" applyBorder="1" applyAlignment="1" applyProtection="1">
      <alignment horizontal="left"/>
    </xf>
    <xf numFmtId="164" fontId="3" fillId="0" borderId="0" xfId="42" applyFont="1" applyFill="1" applyBorder="1"/>
    <xf numFmtId="164" fontId="6" fillId="0" borderId="0" xfId="42" applyFont="1" applyFill="1" applyBorder="1"/>
    <xf numFmtId="3" fontId="3" fillId="0" borderId="0" xfId="42" applyNumberFormat="1" applyFont="1" applyFill="1" applyBorder="1" applyAlignment="1">
      <alignment horizontal="right"/>
    </xf>
    <xf numFmtId="164" fontId="3" fillId="0" borderId="0" xfId="42" applyFont="1" applyFill="1" applyBorder="1" applyAlignment="1">
      <alignment horizontal="left"/>
    </xf>
    <xf numFmtId="164" fontId="3" fillId="0" borderId="0" xfId="42" quotePrefix="1" applyFont="1" applyFill="1" applyBorder="1" applyAlignment="1">
      <alignment horizontal="left"/>
    </xf>
    <xf numFmtId="3" fontId="2" fillId="0" borderId="0" xfId="42" quotePrefix="1" applyNumberFormat="1" applyFont="1" applyFill="1" applyBorder="1" applyAlignment="1">
      <alignment horizontal="right"/>
    </xf>
    <xf numFmtId="9" fontId="3" fillId="0" borderId="0" xfId="46" applyFont="1" applyFill="1"/>
    <xf numFmtId="164" fontId="6" fillId="18" borderId="0" xfId="42" applyNumberFormat="1" applyFont="1" applyFill="1" applyBorder="1" applyAlignment="1" applyProtection="1">
      <alignment horizontal="left"/>
    </xf>
    <xf numFmtId="164" fontId="3" fillId="18" borderId="0" xfId="42" applyFont="1" applyFill="1" applyBorder="1" applyProtection="1"/>
    <xf numFmtId="164" fontId="3" fillId="18" borderId="0" xfId="42" applyNumberFormat="1" applyFont="1" applyFill="1" applyBorder="1" applyAlignment="1" applyProtection="1">
      <alignment horizontal="left"/>
    </xf>
    <xf numFmtId="164" fontId="2" fillId="18" borderId="0" xfId="42" applyNumberFormat="1" applyFont="1" applyFill="1" applyBorder="1" applyAlignment="1" applyProtection="1">
      <alignment horizontal="left"/>
    </xf>
    <xf numFmtId="164" fontId="3" fillId="18" borderId="0" xfId="42" applyFont="1" applyFill="1" applyBorder="1"/>
    <xf numFmtId="37" fontId="2" fillId="18" borderId="0" xfId="42" applyNumberFormat="1" applyFont="1" applyFill="1" applyBorder="1" applyProtection="1"/>
    <xf numFmtId="164" fontId="6" fillId="0" borderId="0" xfId="42" applyNumberFormat="1" applyFont="1" applyFill="1" applyBorder="1" applyAlignment="1" applyProtection="1">
      <alignment horizontal="left"/>
    </xf>
    <xf numFmtId="164" fontId="3" fillId="0" borderId="0" xfId="42" applyFont="1" applyFill="1" applyBorder="1" applyProtection="1"/>
    <xf numFmtId="164" fontId="3" fillId="0" borderId="0" xfId="42" applyNumberFormat="1" applyFont="1" applyFill="1" applyBorder="1" applyAlignment="1" applyProtection="1">
      <alignment horizontal="left"/>
    </xf>
    <xf numFmtId="37" fontId="2" fillId="0" borderId="0" xfId="42" applyNumberFormat="1" applyFont="1" applyFill="1" applyBorder="1" applyProtection="1"/>
    <xf numFmtId="164" fontId="7" fillId="18" borderId="0" xfId="42" applyFont="1" applyFill="1" applyBorder="1"/>
    <xf numFmtId="164" fontId="8" fillId="18" borderId="0" xfId="42" applyFont="1" applyFill="1" applyBorder="1" applyProtection="1"/>
    <xf numFmtId="164" fontId="2" fillId="18" borderId="0" xfId="42" applyFont="1" applyFill="1" applyBorder="1"/>
    <xf numFmtId="164" fontId="2" fillId="0" borderId="0" xfId="42" applyFont="1"/>
    <xf numFmtId="164" fontId="3" fillId="18" borderId="0" xfId="42" quotePrefix="1" applyNumberFormat="1" applyFont="1" applyFill="1" applyBorder="1" applyAlignment="1" applyProtection="1">
      <alignment horizontal="left"/>
    </xf>
    <xf numFmtId="9" fontId="3" fillId="0" borderId="0" xfId="46" applyFont="1"/>
    <xf numFmtId="164" fontId="3" fillId="0" borderId="0" xfId="42" applyNumberFormat="1" applyFont="1" applyFill="1" applyBorder="1" applyAlignment="1" applyProtection="1">
      <alignment horizontal="left" wrapText="1"/>
    </xf>
    <xf numFmtId="164" fontId="3" fillId="0" borderId="0" xfId="42" applyFont="1" applyProtection="1"/>
    <xf numFmtId="164" fontId="3" fillId="0" borderId="0" xfId="42" applyFont="1" applyFill="1" applyProtection="1"/>
    <xf numFmtId="164" fontId="3" fillId="0" borderId="0" xfId="42" quotePrefix="1" applyNumberFormat="1" applyFont="1" applyFill="1" applyBorder="1" applyAlignment="1" applyProtection="1">
      <alignment horizontal="left"/>
    </xf>
    <xf numFmtId="38" fontId="3" fillId="0" borderId="0" xfId="29" applyNumberFormat="1" applyFont="1" applyFill="1"/>
    <xf numFmtId="9" fontId="0" fillId="0" borderId="0" xfId="45" applyFont="1"/>
    <xf numFmtId="37" fontId="7" fillId="19" borderId="0" xfId="42" applyNumberFormat="1" applyFont="1" applyFill="1" applyBorder="1" applyProtection="1"/>
    <xf numFmtId="164" fontId="3" fillId="19" borderId="0" xfId="42" applyFont="1" applyFill="1"/>
    <xf numFmtId="164" fontId="3" fillId="19" borderId="0" xfId="42" applyFont="1" applyFill="1" applyProtection="1"/>
    <xf numFmtId="164" fontId="3" fillId="19" borderId="0" xfId="42" applyFont="1" applyFill="1" applyBorder="1" applyProtection="1"/>
    <xf numFmtId="164" fontId="2" fillId="19" borderId="0" xfId="42" applyNumberFormat="1" applyFont="1" applyFill="1" applyBorder="1" applyAlignment="1" applyProtection="1">
      <alignment horizontal="left"/>
    </xf>
    <xf numFmtId="37" fontId="2" fillId="19" borderId="0" xfId="42" applyNumberFormat="1" applyFont="1" applyFill="1" applyBorder="1" applyProtection="1"/>
    <xf numFmtId="164" fontId="6" fillId="19" borderId="0" xfId="42" applyNumberFormat="1" applyFont="1" applyFill="1" applyBorder="1" applyAlignment="1" applyProtection="1">
      <alignment horizontal="left"/>
    </xf>
    <xf numFmtId="164" fontId="3" fillId="19" borderId="0" xfId="42" applyNumberFormat="1" applyFont="1" applyFill="1" applyBorder="1" applyAlignment="1" applyProtection="1">
      <alignment horizontal="left"/>
    </xf>
    <xf numFmtId="164" fontId="6" fillId="18" borderId="0" xfId="42" applyFont="1" applyFill="1" applyBorder="1"/>
    <xf numFmtId="164" fontId="3" fillId="0" borderId="0" xfId="42" applyFont="1" applyFill="1" applyAlignment="1"/>
    <xf numFmtId="164" fontId="30" fillId="0" borderId="0" xfId="0" applyFont="1"/>
    <xf numFmtId="38" fontId="30" fillId="0" borderId="0" xfId="28" applyNumberFormat="1" applyFont="1"/>
    <xf numFmtId="165" fontId="0" fillId="0" borderId="0" xfId="50" applyNumberFormat="1" applyFont="1"/>
    <xf numFmtId="164" fontId="29" fillId="18" borderId="0" xfId="42" applyFont="1" applyFill="1" applyBorder="1" applyProtection="1"/>
    <xf numFmtId="38" fontId="3" fillId="0" borderId="0" xfId="28" applyNumberFormat="1" applyFont="1" applyFill="1"/>
    <xf numFmtId="38" fontId="4" fillId="0" borderId="0" xfId="28" applyNumberFormat="1" applyFont="1" applyFill="1" applyBorder="1" applyAlignment="1">
      <alignment horizontal="centerContinuous"/>
    </xf>
    <xf numFmtId="38" fontId="3" fillId="0" borderId="0" xfId="28" applyNumberFormat="1" applyFont="1"/>
    <xf numFmtId="38" fontId="7" fillId="18" borderId="0" xfId="28" applyNumberFormat="1" applyFont="1" applyFill="1" applyBorder="1" applyProtection="1"/>
    <xf numFmtId="38" fontId="3" fillId="18" borderId="0" xfId="28" applyNumberFormat="1" applyFont="1" applyFill="1" applyBorder="1" applyProtection="1"/>
    <xf numFmtId="38" fontId="2" fillId="18" borderId="0" xfId="28" applyNumberFormat="1" applyFont="1" applyFill="1" applyBorder="1" applyProtection="1"/>
    <xf numFmtId="38" fontId="3" fillId="19" borderId="0" xfId="28" applyNumberFormat="1" applyFont="1" applyFill="1" applyBorder="1" applyProtection="1"/>
    <xf numFmtId="38" fontId="7" fillId="19" borderId="0" xfId="28" applyNumberFormat="1" applyFont="1" applyFill="1" applyBorder="1" applyProtection="1"/>
    <xf numFmtId="1" fontId="2" fillId="0" borderId="0" xfId="28" applyNumberFormat="1" applyFont="1" applyBorder="1"/>
    <xf numFmtId="38" fontId="28" fillId="0" borderId="0" xfId="28" applyNumberFormat="1" applyFont="1"/>
    <xf numFmtId="0" fontId="2" fillId="0" borderId="0" xfId="39" applyFont="1"/>
    <xf numFmtId="166" fontId="3" fillId="0" borderId="0" xfId="51" applyNumberFormat="1" applyFont="1"/>
    <xf numFmtId="0" fontId="3" fillId="0" borderId="0" xfId="39" applyFont="1"/>
    <xf numFmtId="0" fontId="3" fillId="0" borderId="0" xfId="39"/>
    <xf numFmtId="0" fontId="2" fillId="0" borderId="0" xfId="51" applyNumberFormat="1" applyFont="1" applyAlignment="1">
      <alignment horizontal="right"/>
    </xf>
    <xf numFmtId="0" fontId="2" fillId="0" borderId="0" xfId="39" applyNumberFormat="1" applyFont="1"/>
    <xf numFmtId="0" fontId="3" fillId="0" borderId="0" xfId="39" applyFont="1" applyFill="1"/>
    <xf numFmtId="166" fontId="3" fillId="0" borderId="0" xfId="51" applyNumberFormat="1" applyFont="1" applyFill="1"/>
    <xf numFmtId="166" fontId="3" fillId="0" borderId="0" xfId="51" applyNumberFormat="1" applyFont="1" applyFill="1" applyBorder="1" applyProtection="1"/>
    <xf numFmtId="166" fontId="0" fillId="0" borderId="0" xfId="51" applyNumberFormat="1" applyFont="1"/>
    <xf numFmtId="166" fontId="3" fillId="0" borderId="0" xfId="51" applyNumberFormat="1" applyFont="1" applyFill="1" applyAlignment="1">
      <alignment horizontal="right"/>
    </xf>
    <xf numFmtId="0" fontId="2" fillId="0" borderId="0" xfId="39" applyFont="1" applyFill="1"/>
    <xf numFmtId="166" fontId="31" fillId="0" borderId="0" xfId="51" applyNumberFormat="1" applyFont="1"/>
    <xf numFmtId="3" fontId="2" fillId="0" borderId="0" xfId="39" applyNumberFormat="1" applyFont="1" applyFill="1" applyBorder="1" applyProtection="1"/>
    <xf numFmtId="164" fontId="33" fillId="18" borderId="0" xfId="42" applyFont="1" applyFill="1" applyBorder="1" applyProtection="1"/>
    <xf numFmtId="164" fontId="32" fillId="0" borderId="0" xfId="42" applyFont="1" applyFill="1" applyBorder="1"/>
    <xf numFmtId="164" fontId="33" fillId="0" borderId="0" xfId="42" applyFont="1"/>
    <xf numFmtId="164" fontId="33" fillId="0" borderId="0" xfId="42" applyFont="1" applyProtection="1"/>
    <xf numFmtId="164" fontId="35" fillId="0" borderId="0" xfId="0" applyFont="1" applyAlignment="1">
      <alignment wrapText="1"/>
    </xf>
    <xf numFmtId="164" fontId="34" fillId="0" borderId="0" xfId="0" applyFont="1" applyAlignment="1">
      <alignment wrapText="1"/>
    </xf>
    <xf numFmtId="164" fontId="36" fillId="0" borderId="0" xfId="0" applyFont="1" applyAlignment="1">
      <alignment wrapText="1"/>
    </xf>
    <xf numFmtId="164" fontId="33" fillId="0" borderId="0" xfId="0" applyFont="1" applyAlignment="1">
      <alignment horizontal="left" vertical="center" wrapText="1" indent="3"/>
    </xf>
    <xf numFmtId="164" fontId="3" fillId="0" borderId="0" xfId="42" applyFont="1" applyAlignment="1">
      <alignment horizontal="left" wrapText="1"/>
    </xf>
    <xf numFmtId="164" fontId="3" fillId="0" borderId="0" xfId="42" applyFont="1" applyFill="1" applyAlignment="1">
      <alignment horizontal="left" wrapText="1"/>
    </xf>
    <xf numFmtId="164" fontId="2" fillId="0" borderId="0" xfId="42" applyFont="1" applyFill="1"/>
    <xf numFmtId="38" fontId="2" fillId="0" borderId="0" xfId="28" applyNumberFormat="1" applyFont="1" applyFill="1"/>
    <xf numFmtId="164" fontId="31" fillId="0" borderId="0" xfId="42" applyFont="1" applyFill="1"/>
    <xf numFmtId="164" fontId="31" fillId="0" borderId="0" xfId="42" applyFont="1"/>
    <xf numFmtId="1" fontId="3" fillId="0" borderId="0" xfId="29" applyNumberFormat="1" applyFont="1" applyFill="1"/>
    <xf numFmtId="1" fontId="3" fillId="0" borderId="0" xfId="28" applyNumberFormat="1" applyFont="1" applyFill="1"/>
    <xf numFmtId="164" fontId="3" fillId="0" borderId="0" xfId="42" applyFont="1" applyAlignment="1">
      <alignment horizontal="left" wrapText="1"/>
    </xf>
    <xf numFmtId="164" fontId="2" fillId="0" borderId="0" xfId="42" applyFont="1" applyFill="1" applyAlignment="1">
      <alignment horizontal="left" wrapText="1"/>
    </xf>
  </cellXfs>
  <cellStyles count="5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51"/>
    <cellStyle name="Comma_Table 5 Employment by Site" xfId="29"/>
    <cellStyle name="Currency" xfId="50" builtinId="4"/>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14" xfId="39"/>
    <cellStyle name="Normal 2" xfId="40"/>
    <cellStyle name="Normal 28" xfId="41"/>
    <cellStyle name="Normal_Table 5 Employment by Site" xfId="42"/>
    <cellStyle name="Note" xfId="43" builtinId="10" customBuiltin="1"/>
    <cellStyle name="Output" xfId="44" builtinId="21" customBuiltin="1"/>
    <cellStyle name="Percent" xfId="45" builtinId="5"/>
    <cellStyle name="Percent 2" xfId="46"/>
    <cellStyle name="Title" xfId="47" builtinId="15" customBuiltin="1"/>
    <cellStyle name="Total" xfId="48" builtinId="25" customBuiltin="1"/>
    <cellStyle name="Warning Text" xfId="49"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AU"/>
              <a:t>WA Mining Employment 2014</a:t>
            </a:r>
          </a:p>
        </c:rich>
      </c:tx>
      <c:layout>
        <c:manualLayout>
          <c:xMode val="edge"/>
          <c:yMode val="edge"/>
          <c:x val="0.24400914346491001"/>
          <c:y val="3.9131772336348181E-2"/>
        </c:manualLayout>
      </c:layout>
      <c:overlay val="0"/>
      <c:spPr>
        <a:noFill/>
        <a:ln w="25400">
          <a:noFill/>
        </a:ln>
      </c:spPr>
    </c:title>
    <c:autoTitleDeleted val="0"/>
    <c:plotArea>
      <c:layout>
        <c:manualLayout>
          <c:layoutTarget val="inner"/>
          <c:xMode val="edge"/>
          <c:yMode val="edge"/>
          <c:x val="0.34150401725902696"/>
          <c:y val="0.27593878470523081"/>
          <c:w val="0.33660204571942454"/>
          <c:h val="0.45474711719421995"/>
        </c:manualLayout>
      </c:layout>
      <c:pieChart>
        <c:varyColors val="1"/>
        <c:ser>
          <c:idx val="0"/>
          <c:order val="0"/>
          <c:spPr>
            <a:solidFill>
              <a:srgbClr val="8080FF"/>
            </a:solidFill>
            <a:ln w="25400">
              <a:noFill/>
            </a:ln>
          </c:spPr>
          <c:dPt>
            <c:idx val="0"/>
            <c:bubble3D val="0"/>
            <c:spPr>
              <a:solidFill>
                <a:srgbClr val="FF0000"/>
              </a:solidFill>
              <a:ln w="25400">
                <a:noFill/>
              </a:ln>
            </c:spPr>
          </c:dPt>
          <c:dPt>
            <c:idx val="1"/>
            <c:bubble3D val="0"/>
            <c:spPr>
              <a:solidFill>
                <a:schemeClr val="tx1">
                  <a:lumMod val="50000"/>
                  <a:lumOff val="50000"/>
                </a:schemeClr>
              </a:solidFill>
              <a:ln w="25400">
                <a:noFill/>
              </a:ln>
            </c:spPr>
          </c:dPt>
          <c:dPt>
            <c:idx val="2"/>
            <c:bubble3D val="0"/>
            <c:spPr>
              <a:solidFill>
                <a:srgbClr val="FFFF00"/>
              </a:solidFill>
              <a:ln w="25400">
                <a:noFill/>
              </a:ln>
            </c:spPr>
          </c:dPt>
          <c:dPt>
            <c:idx val="3"/>
            <c:bubble3D val="0"/>
            <c:spPr>
              <a:solidFill>
                <a:srgbClr val="00B050"/>
              </a:solidFill>
              <a:ln w="25400">
                <a:noFill/>
              </a:ln>
            </c:spPr>
          </c:dPt>
          <c:dPt>
            <c:idx val="4"/>
            <c:bubble3D val="0"/>
            <c:spPr>
              <a:solidFill>
                <a:srgbClr val="600080"/>
              </a:solidFill>
              <a:ln w="25400">
                <a:noFill/>
              </a:ln>
            </c:spPr>
          </c:dPt>
          <c:dPt>
            <c:idx val="5"/>
            <c:bubble3D val="0"/>
            <c:spPr>
              <a:solidFill>
                <a:srgbClr val="FF8080"/>
              </a:solidFill>
              <a:ln w="25400">
                <a:noFill/>
              </a:ln>
            </c:spPr>
          </c:dPt>
          <c:dPt>
            <c:idx val="6"/>
            <c:bubble3D val="0"/>
            <c:spPr>
              <a:solidFill>
                <a:srgbClr val="00B0F0"/>
              </a:solidFill>
              <a:ln w="25400">
                <a:noFill/>
              </a:ln>
            </c:spPr>
          </c:dPt>
          <c:dLbls>
            <c:dLbl>
              <c:idx val="0"/>
              <c:layout>
                <c:manualLayout>
                  <c:x val="1.7150751376666169E-2"/>
                  <c:y val="3.0309746049955691E-2"/>
                </c:manualLayout>
              </c:layout>
              <c:dLblPos val="bestFit"/>
              <c:showLegendKey val="0"/>
              <c:showVal val="0"/>
              <c:showCatName val="1"/>
              <c:showSerName val="0"/>
              <c:showPercent val="1"/>
              <c:showBubbleSize val="0"/>
            </c:dLbl>
            <c:dLbl>
              <c:idx val="1"/>
              <c:layout>
                <c:manualLayout>
                  <c:x val="-5.9437882764654375E-3"/>
                  <c:y val="1.8335042556766497E-2"/>
                </c:manualLayout>
              </c:layout>
              <c:dLblPos val="bestFit"/>
              <c:showLegendKey val="0"/>
              <c:showVal val="0"/>
              <c:showCatName val="1"/>
              <c:showSerName val="0"/>
              <c:showPercent val="1"/>
              <c:showBubbleSize val="0"/>
            </c:dLbl>
            <c:dLbl>
              <c:idx val="2"/>
              <c:layout>
                <c:manualLayout>
                  <c:x val="1.1413034155044336E-2"/>
                  <c:y val="1.6444467620355403E-2"/>
                </c:manualLayout>
              </c:layout>
              <c:dLblPos val="bestFit"/>
              <c:showLegendKey val="0"/>
              <c:showVal val="0"/>
              <c:showCatName val="1"/>
              <c:showSerName val="0"/>
              <c:showPercent val="1"/>
              <c:showBubbleSize val="0"/>
            </c:dLbl>
            <c:dLbl>
              <c:idx val="3"/>
              <c:layout>
                <c:manualLayout>
                  <c:x val="-2.2039953339166002E-2"/>
                  <c:y val="5.5100728303001929E-4"/>
                </c:manualLayout>
              </c:layout>
              <c:dLblPos val="bestFit"/>
              <c:showLegendKey val="0"/>
              <c:showVal val="0"/>
              <c:showCatName val="1"/>
              <c:showSerName val="0"/>
              <c:showPercent val="1"/>
              <c:showBubbleSize val="0"/>
            </c:dLbl>
            <c:dLbl>
              <c:idx val="4"/>
              <c:layout>
                <c:manualLayout>
                  <c:x val="1.9927135333573501E-2"/>
                  <c:y val="-3.631771586013155E-2"/>
                </c:manualLayout>
              </c:layout>
              <c:dLblPos val="bestFit"/>
              <c:showLegendKey val="0"/>
              <c:showVal val="0"/>
              <c:showCatName val="1"/>
              <c:showSerName val="0"/>
              <c:showPercent val="1"/>
              <c:showBubbleSize val="0"/>
            </c:dLbl>
            <c:dLbl>
              <c:idx val="5"/>
              <c:layout>
                <c:manualLayout>
                  <c:x val="5.3331767965278852E-2"/>
                  <c:y val="-3.3238941187240099E-2"/>
                </c:manualLayout>
              </c:layout>
              <c:showLegendKey val="0"/>
              <c:showVal val="0"/>
              <c:showCatName val="1"/>
              <c:showSerName val="0"/>
              <c:showPercent val="1"/>
              <c:showBubbleSize val="0"/>
            </c:dLbl>
            <c:dLbl>
              <c:idx val="6"/>
              <c:layout>
                <c:manualLayout>
                  <c:x val="4.2440344466745578E-2"/>
                  <c:y val="-4.1216619445748538E-2"/>
                </c:manualLayout>
              </c:layout>
              <c:dLblPos val="bestFit"/>
              <c:showLegendKey val="0"/>
              <c:showVal val="0"/>
              <c:showCatName val="1"/>
              <c:showSerName val="0"/>
              <c:showPercent val="1"/>
              <c:showBubbleSize val="0"/>
            </c:dLbl>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0"/>
          </c:dLbls>
          <c:cat>
            <c:strRef>
              <c:f>'Pie Graph'!$A$6:$A$11</c:f>
              <c:strCache>
                <c:ptCount val="6"/>
                <c:pt idx="0">
                  <c:v>Iron Ore</c:v>
                </c:pt>
                <c:pt idx="1">
                  <c:v>Alumina</c:v>
                </c:pt>
                <c:pt idx="2">
                  <c:v>Gold</c:v>
                </c:pt>
                <c:pt idx="3">
                  <c:v>Nickel</c:v>
                </c:pt>
                <c:pt idx="4">
                  <c:v>Heavy Mineral Sands</c:v>
                </c:pt>
                <c:pt idx="5">
                  <c:v>Other</c:v>
                </c:pt>
              </c:strCache>
            </c:strRef>
          </c:cat>
          <c:val>
            <c:numRef>
              <c:f>'Pie Graph'!$B$6:$B$11</c:f>
              <c:numCache>
                <c:formatCode>#,##0_);[Red]\(#,##0\)</c:formatCode>
                <c:ptCount val="6"/>
                <c:pt idx="0">
                  <c:v>60844</c:v>
                </c:pt>
                <c:pt idx="1">
                  <c:v>7531</c:v>
                </c:pt>
                <c:pt idx="2">
                  <c:v>17337</c:v>
                </c:pt>
                <c:pt idx="3">
                  <c:v>6160</c:v>
                </c:pt>
                <c:pt idx="4">
                  <c:v>2343</c:v>
                </c:pt>
                <c:pt idx="5">
                  <c:v>12998</c:v>
                </c:pt>
              </c:numCache>
            </c:numRef>
          </c:val>
        </c:ser>
        <c:dLbls>
          <c:showLegendKey val="0"/>
          <c:showVal val="0"/>
          <c:showCatName val="1"/>
          <c:showSerName val="0"/>
          <c:showPercent val="1"/>
          <c:showBubbleSize val="0"/>
          <c:showLeaderLines val="0"/>
        </c:dLbls>
        <c:firstSliceAng val="0"/>
      </c:pieChart>
      <c:spPr>
        <a:noFill/>
        <a:ln w="25400">
          <a:noFill/>
        </a:ln>
      </c:spPr>
    </c:plotArea>
    <c:plotVisOnly val="1"/>
    <c:dispBlanksAs val="zero"/>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344" r="0.75000000000000344" t="1" header="0.5" footer="0.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053588625162862"/>
          <c:y val="3.712632074836799E-2"/>
          <c:w val="0.78229724881512108"/>
          <c:h val="0.72871718230688587"/>
        </c:manualLayout>
      </c:layout>
      <c:barChart>
        <c:barDir val="col"/>
        <c:grouping val="clustered"/>
        <c:varyColors val="0"/>
        <c:ser>
          <c:idx val="0"/>
          <c:order val="0"/>
          <c:spPr>
            <a:solidFill>
              <a:srgbClr val="9999FF"/>
            </a:solidFill>
            <a:ln w="25400">
              <a:noFill/>
            </a:ln>
          </c:spPr>
          <c:invertIfNegative val="0"/>
          <c:cat>
            <c:numRef>
              <c:f>'Historic Calendar Year'!$D$7:$AC$7</c:f>
              <c:numCache>
                <c:formatCode>General</c:formatCode>
                <c:ptCount val="26"/>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numCache>
            </c:numRef>
          </c:cat>
          <c:val>
            <c:numRef>
              <c:f>'Historic Calendar Year'!$D$20:$AC$20</c:f>
              <c:numCache>
                <c:formatCode>#,##0</c:formatCode>
                <c:ptCount val="26"/>
                <c:pt idx="0">
                  <c:v>33216</c:v>
                </c:pt>
                <c:pt idx="1">
                  <c:v>34832</c:v>
                </c:pt>
                <c:pt idx="2">
                  <c:v>32315</c:v>
                </c:pt>
                <c:pt idx="3">
                  <c:v>32254</c:v>
                </c:pt>
                <c:pt idx="4">
                  <c:v>34043</c:v>
                </c:pt>
                <c:pt idx="5">
                  <c:v>33529</c:v>
                </c:pt>
                <c:pt idx="6">
                  <c:v>35191</c:v>
                </c:pt>
                <c:pt idx="7">
                  <c:v>38442</c:v>
                </c:pt>
                <c:pt idx="8">
                  <c:v>38665</c:v>
                </c:pt>
                <c:pt idx="9">
                  <c:v>39379</c:v>
                </c:pt>
                <c:pt idx="10">
                  <c:v>41453</c:v>
                </c:pt>
                <c:pt idx="11">
                  <c:v>39028</c:v>
                </c:pt>
                <c:pt idx="12">
                  <c:v>40870</c:v>
                </c:pt>
                <c:pt idx="13">
                  <c:v>41322</c:v>
                </c:pt>
                <c:pt idx="14">
                  <c:v>44491</c:v>
                </c:pt>
                <c:pt idx="15">
                  <c:v>48569</c:v>
                </c:pt>
                <c:pt idx="16">
                  <c:v>54489</c:v>
                </c:pt>
                <c:pt idx="17">
                  <c:v>58201</c:v>
                </c:pt>
                <c:pt idx="18">
                  <c:v>63608</c:v>
                </c:pt>
                <c:pt idx="19">
                  <c:v>71225</c:v>
                </c:pt>
                <c:pt idx="20">
                  <c:v>70063</c:v>
                </c:pt>
                <c:pt idx="21">
                  <c:v>76921</c:v>
                </c:pt>
                <c:pt idx="22">
                  <c:v>92341</c:v>
                </c:pt>
                <c:pt idx="23">
                  <c:v>99551</c:v>
                </c:pt>
                <c:pt idx="24">
                  <c:v>105974</c:v>
                </c:pt>
                <c:pt idx="25">
                  <c:v>107213</c:v>
                </c:pt>
              </c:numCache>
            </c:numRef>
          </c:val>
        </c:ser>
        <c:dLbls>
          <c:showLegendKey val="0"/>
          <c:showVal val="0"/>
          <c:showCatName val="0"/>
          <c:showSerName val="0"/>
          <c:showPercent val="0"/>
          <c:showBubbleSize val="0"/>
        </c:dLbls>
        <c:gapWidth val="90"/>
        <c:axId val="189212928"/>
        <c:axId val="189215872"/>
      </c:barChart>
      <c:catAx>
        <c:axId val="1892129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n-US"/>
          </a:p>
        </c:txPr>
        <c:crossAx val="189215872"/>
        <c:crosses val="autoZero"/>
        <c:auto val="1"/>
        <c:lblAlgn val="ctr"/>
        <c:lblOffset val="100"/>
        <c:tickLblSkip val="5"/>
        <c:tickMarkSkip val="1"/>
        <c:noMultiLvlLbl val="0"/>
      </c:catAx>
      <c:valAx>
        <c:axId val="189215872"/>
        <c:scaling>
          <c:orientation val="minMax"/>
          <c:max val="110000"/>
          <c:min val="20000"/>
        </c:scaling>
        <c:delete val="0"/>
        <c:axPos val="l"/>
        <c:title>
          <c:tx>
            <c:rich>
              <a:bodyPr/>
              <a:lstStyle/>
              <a:p>
                <a:pPr>
                  <a:defRPr sz="875" b="0" i="0" u="none" strike="noStrike" baseline="0">
                    <a:solidFill>
                      <a:srgbClr val="000000"/>
                    </a:solidFill>
                    <a:latin typeface="Arial"/>
                    <a:ea typeface="Arial"/>
                    <a:cs typeface="Arial"/>
                  </a:defRPr>
                </a:pPr>
                <a:r>
                  <a:rPr lang="en-AU"/>
                  <a:t>Number of Employees</a:t>
                </a:r>
              </a:p>
            </c:rich>
          </c:tx>
          <c:layout>
            <c:manualLayout>
              <c:xMode val="edge"/>
              <c:yMode val="edge"/>
              <c:x val="1.0385780429131753E-2"/>
              <c:y val="0.2572124638266370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n-US"/>
          </a:p>
        </c:txPr>
        <c:crossAx val="189212928"/>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0.98425196850393704" l="0.74803149606299213" r="0.74803149606299213" t="0.98425196850393704" header="0.51181102362204722" footer="0.51181102362204722"/>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53340</xdr:colOff>
      <xdr:row>5</xdr:row>
      <xdr:rowOff>83820</xdr:rowOff>
    </xdr:from>
    <xdr:to>
      <xdr:col>10</xdr:col>
      <xdr:colOff>53340</xdr:colOff>
      <xdr:row>35</xdr:row>
      <xdr:rowOff>88900</xdr:rowOff>
    </xdr:to>
    <xdr:sp macro="" textlink="">
      <xdr:nvSpPr>
        <xdr:cNvPr id="4097" name="Text Box 1"/>
        <xdr:cNvSpPr txBox="1">
          <a:spLocks noChangeArrowheads="1"/>
        </xdr:cNvSpPr>
      </xdr:nvSpPr>
      <xdr:spPr bwMode="auto">
        <a:xfrm>
          <a:off x="53340" y="909320"/>
          <a:ext cx="6096000" cy="544068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en-AU" sz="1200" b="1" i="0" u="none" strike="noStrike" baseline="0">
              <a:solidFill>
                <a:srgbClr val="000000"/>
              </a:solidFill>
              <a:latin typeface="Arial"/>
              <a:cs typeface="Arial"/>
            </a:rPr>
            <a:t>MINING EMPLOYMENT DATA SOURCES</a:t>
          </a:r>
          <a:endParaRPr lang="en-AU" sz="1200" b="0" i="0" u="none" strike="noStrike" baseline="0">
            <a:solidFill>
              <a:srgbClr val="000000"/>
            </a:solidFill>
            <a:latin typeface="Arial"/>
            <a:cs typeface="Arial"/>
          </a:endParaRPr>
        </a:p>
        <a:p>
          <a:pPr algn="l" rtl="0">
            <a:defRPr sz="1000"/>
          </a:pPr>
          <a:endParaRPr lang="en-AU" sz="1200" b="0" i="0" u="none" strike="noStrike" baseline="0">
            <a:solidFill>
              <a:srgbClr val="000000"/>
            </a:solidFill>
            <a:latin typeface="Arial"/>
            <a:cs typeface="Arial"/>
          </a:endParaRPr>
        </a:p>
        <a:p>
          <a:pPr algn="l" rtl="0">
            <a:defRPr sz="1000"/>
          </a:pPr>
          <a:r>
            <a:rPr lang="en-AU" sz="1200" b="0" i="0" u="none" strike="noStrike" baseline="0">
              <a:solidFill>
                <a:srgbClr val="000000"/>
              </a:solidFill>
              <a:latin typeface="Arial"/>
              <a:cs typeface="Arial"/>
            </a:rPr>
            <a:t>The Department of Mines and Petroleum (DMP) collects mining employment data from monthly accident reports which are required to be submitted by all operating mines and companies carrying out exploration on mineral and mining leases </a:t>
          </a:r>
          <a:r>
            <a:rPr lang="en-AU" sz="1200" b="0" i="0" u="none" strike="noStrike" baseline="0">
              <a:solidFill>
                <a:srgbClr val="000000"/>
              </a:solidFill>
              <a:latin typeface="Arial"/>
              <a:ea typeface="+mn-ea"/>
              <a:cs typeface="Arial"/>
            </a:rPr>
            <a:t>under </a:t>
          </a:r>
          <a:r>
            <a:rPr lang="en-AU" sz="1200" b="0" i="0" u="none" strike="noStrike" baseline="0">
              <a:solidFill>
                <a:srgbClr val="000000"/>
              </a:solidFill>
              <a:latin typeface="Arial" pitchFamily="34" charset="0"/>
              <a:ea typeface="+mn-ea"/>
              <a:cs typeface="Arial" pitchFamily="34" charset="0"/>
            </a:rPr>
            <a:t>the </a:t>
          </a:r>
          <a:r>
            <a:rPr lang="en-AU" sz="1200" b="0" i="1" baseline="0">
              <a:latin typeface="Arial" pitchFamily="34" charset="0"/>
              <a:ea typeface="+mn-ea"/>
              <a:cs typeface="Arial" pitchFamily="34" charset="0"/>
            </a:rPr>
            <a:t>Mines Safety and Inspection Act 1994</a:t>
          </a:r>
          <a:r>
            <a:rPr lang="en-AU" sz="1400" b="0" i="1" u="none" strike="noStrike" baseline="0">
              <a:solidFill>
                <a:srgbClr val="000000"/>
              </a:solidFill>
              <a:latin typeface="Arial"/>
              <a:cs typeface="Arial"/>
            </a:rPr>
            <a:t>.</a:t>
          </a:r>
          <a:r>
            <a:rPr lang="en-AU" sz="1200" b="0" i="0" u="none" strike="noStrike" baseline="0">
              <a:solidFill>
                <a:srgbClr val="000000"/>
              </a:solidFill>
              <a:latin typeface="Arial"/>
              <a:cs typeface="Arial"/>
            </a:rPr>
            <a:t>  The Resources Safety Division’s AXTAT reporting system identifies the number of direct employees and contractors (including exploration personnel) working on operating mining leases. In March 2008 legislation was introduced to capture exploration personnel working on greenfield sites.  </a:t>
          </a:r>
        </a:p>
        <a:p>
          <a:pPr algn="l" rtl="0">
            <a:defRPr sz="1000"/>
          </a:pPr>
          <a:endParaRPr lang="en-AU" sz="1200" b="0" i="0" u="none" strike="noStrike" baseline="0">
            <a:solidFill>
              <a:srgbClr val="000000"/>
            </a:solidFill>
            <a:latin typeface="Arial"/>
            <a:cs typeface="Arial"/>
          </a:endParaRPr>
        </a:p>
        <a:p>
          <a:pPr algn="l" rtl="0">
            <a:defRPr sz="1000"/>
          </a:pPr>
          <a:r>
            <a:rPr lang="en-AU" sz="1200" b="0" i="0" u="none" strike="noStrike" baseline="0">
              <a:solidFill>
                <a:srgbClr val="000000"/>
              </a:solidFill>
              <a:latin typeface="Arial"/>
              <a:cs typeface="Arial"/>
            </a:rPr>
            <a:t>This employment data includes sites under State Agreement Acts.</a:t>
          </a:r>
        </a:p>
        <a:p>
          <a:pPr algn="l" rtl="0">
            <a:defRPr sz="1000"/>
          </a:pPr>
          <a:endParaRPr lang="en-AU" sz="1200" b="0" i="0" u="none" strike="noStrike" baseline="0">
            <a:solidFill>
              <a:srgbClr val="000000"/>
            </a:solidFill>
            <a:latin typeface="Arial"/>
            <a:cs typeface="Arial"/>
          </a:endParaRPr>
        </a:p>
        <a:p>
          <a:pPr algn="l" rtl="0">
            <a:defRPr sz="1000"/>
          </a:pPr>
          <a:r>
            <a:rPr lang="en-AU" sz="1200" b="0" i="0" u="none" strike="noStrike" baseline="0">
              <a:solidFill>
                <a:srgbClr val="000000"/>
              </a:solidFill>
              <a:latin typeface="Arial"/>
              <a:cs typeface="Arial"/>
            </a:rPr>
            <a:t>Employment data collected and published by the Australian Bureau of Statistics (ABS) is classified using reference to the Australian and New Zealand Standard Industrial Classification (ANZSIC).  This data is therefore not directly comparable with that collected by DMP.  </a:t>
          </a:r>
        </a:p>
        <a:p>
          <a:pPr algn="l" rtl="0">
            <a:defRPr sz="1000"/>
          </a:pPr>
          <a:endParaRPr lang="en-AU" sz="1200" b="0" i="0" u="none" strike="noStrike" baseline="0">
            <a:solidFill>
              <a:srgbClr val="000000"/>
            </a:solidFill>
            <a:latin typeface="Arial"/>
            <a:cs typeface="Arial"/>
          </a:endParaRPr>
        </a:p>
        <a:p>
          <a:pPr algn="l" rtl="0">
            <a:defRPr sz="1000"/>
          </a:pPr>
          <a:r>
            <a:rPr lang="en-AU" sz="1200" b="0" i="0" u="none" strike="noStrike" baseline="0">
              <a:solidFill>
                <a:srgbClr val="000000"/>
              </a:solidFill>
              <a:latin typeface="Arial"/>
              <a:cs typeface="Arial"/>
            </a:rPr>
            <a:t>Under ANZSIC guidelines not all mining employment is reflected in ABS’s Mining industry classification.  For example:</a:t>
          </a:r>
        </a:p>
        <a:p>
          <a:pPr algn="l" rtl="0">
            <a:defRPr sz="1000"/>
          </a:pPr>
          <a:endParaRPr lang="en-AU" sz="1200" b="0" i="0" u="none" strike="noStrike" baseline="0">
            <a:solidFill>
              <a:srgbClr val="000000"/>
            </a:solidFill>
            <a:latin typeface="Arial"/>
            <a:cs typeface="Arial"/>
          </a:endParaRPr>
        </a:p>
        <a:p>
          <a:pPr algn="l" rtl="0">
            <a:defRPr sz="1000"/>
          </a:pPr>
          <a:r>
            <a:rPr lang="en-AU" sz="1200" b="0" i="0" u="none" strike="noStrike" baseline="0">
              <a:solidFill>
                <a:srgbClr val="000000"/>
              </a:solidFill>
              <a:latin typeface="Symbol"/>
            </a:rPr>
            <a:t>  </a:t>
          </a:r>
          <a:r>
            <a:rPr lang="en-AU" sz="1200" b="0" i="0" u="none" strike="noStrike" baseline="0">
              <a:solidFill>
                <a:srgbClr val="000000"/>
              </a:solidFill>
              <a:latin typeface="Arial"/>
              <a:cs typeface="Arial"/>
            </a:rPr>
            <a:t>Catering personnel working on mine sites are reflected in the Accommodation and Food Services classification and transport personnel (truck and train drivers) working on mine sites are reflected in the Postal and Warehousing industries.  </a:t>
          </a:r>
        </a:p>
        <a:p>
          <a:pPr algn="l" rtl="0">
            <a:defRPr sz="1000"/>
          </a:pPr>
          <a:r>
            <a:rPr lang="en-AU" sz="1200" b="0" i="0" u="none" strike="noStrike" baseline="0">
              <a:solidFill>
                <a:srgbClr val="000000"/>
              </a:solidFill>
              <a:latin typeface="Symbol"/>
            </a:rPr>
            <a:t>  </a:t>
          </a:r>
          <a:r>
            <a:rPr lang="en-AU" sz="1200" b="0" i="0" u="none" strike="noStrike" baseline="0">
              <a:solidFill>
                <a:srgbClr val="000000"/>
              </a:solidFill>
              <a:latin typeface="Arial"/>
              <a:cs typeface="Arial"/>
            </a:rPr>
            <a:t>Contractors employed in site preparation and removing overburden at a mine site on a contract or fee basis are listed under Site Preparation Services.</a:t>
          </a:r>
        </a:p>
        <a:p>
          <a:pPr algn="l" rtl="0">
            <a:defRPr sz="1000"/>
          </a:pPr>
          <a:r>
            <a:rPr lang="en-AU" sz="1200" b="0" i="0" u="none" strike="noStrike" baseline="0">
              <a:solidFill>
                <a:srgbClr val="000000"/>
              </a:solidFill>
              <a:latin typeface="Symbol"/>
            </a:rPr>
            <a:t>  </a:t>
          </a:r>
          <a:r>
            <a:rPr lang="en-AU" sz="1200" b="0" i="0" u="none" strike="noStrike" baseline="0">
              <a:solidFill>
                <a:srgbClr val="000000"/>
              </a:solidFill>
              <a:latin typeface="Arial"/>
              <a:cs typeface="Arial"/>
            </a:rPr>
            <a:t>Employees engaged in production of pig iron, hot briquetted iron, alumina, the smelting and refining of metals are included in Manufacturing.</a:t>
          </a:r>
        </a:p>
        <a:p>
          <a:pPr algn="l" rtl="0">
            <a:defRPr sz="1000"/>
          </a:pPr>
          <a:r>
            <a:rPr lang="en-AU" sz="1200" b="0" i="0" u="none" strike="noStrike" baseline="0">
              <a:solidFill>
                <a:srgbClr val="000000"/>
              </a:solidFill>
              <a:latin typeface="Symbol"/>
            </a:rPr>
            <a:t>  </a:t>
          </a:r>
          <a:r>
            <a:rPr lang="en-AU" sz="1200" b="0" i="0" u="none" strike="noStrike" baseline="0">
              <a:solidFill>
                <a:srgbClr val="000000"/>
              </a:solidFill>
              <a:latin typeface="Arial"/>
              <a:cs typeface="Arial"/>
            </a:rPr>
            <a:t>Employees providing geophysical surveying services on a contract or fee basis are included in Surveying and Mapping Services.</a:t>
          </a:r>
        </a:p>
        <a:p>
          <a:pPr algn="l" rtl="0">
            <a:defRPr sz="1000"/>
          </a:pPr>
          <a:endParaRPr lang="en-AU" sz="1200" b="0" i="0" u="none" strike="noStrike" baseline="0">
            <a:solidFill>
              <a:srgbClr val="000000"/>
            </a:solidFill>
            <a:latin typeface="Arial"/>
            <a:cs typeface="Arial"/>
          </a:endParaRPr>
        </a:p>
      </xdr:txBody>
    </xdr:sp>
    <xdr:clientData/>
  </xdr:twoCellAnchor>
  <xdr:twoCellAnchor editAs="oneCell">
    <xdr:from>
      <xdr:col>0</xdr:col>
      <xdr:colOff>0</xdr:colOff>
      <xdr:row>0</xdr:row>
      <xdr:rowOff>0</xdr:rowOff>
    </xdr:from>
    <xdr:to>
      <xdr:col>4</xdr:col>
      <xdr:colOff>266700</xdr:colOff>
      <xdr:row>3</xdr:row>
      <xdr:rowOff>152400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705100" cy="647700"/>
        </a:xfrm>
        <a:prstGeom prst="rect">
          <a:avLst/>
        </a:prstGeom>
      </xdr:spPr>
    </xdr:pic>
    <xdr:clientData/>
  </xdr:twoCellAnchor>
  <xdr:twoCellAnchor editAs="oneCell">
    <xdr:from>
      <xdr:col>12</xdr:col>
      <xdr:colOff>571500</xdr:colOff>
      <xdr:row>5</xdr:row>
      <xdr:rowOff>0</xdr:rowOff>
    </xdr:from>
    <xdr:to>
      <xdr:col>14</xdr:col>
      <xdr:colOff>469900</xdr:colOff>
      <xdr:row>27</xdr:row>
      <xdr:rowOff>50800</xdr:rowOff>
    </xdr:to>
    <xdr:sp macro="" textlink="">
      <xdr:nvSpPr>
        <xdr:cNvPr id="6" name="Text Box 1"/>
        <xdr:cNvSpPr txBox="1">
          <a:spLocks noChangeArrowheads="1"/>
        </xdr:cNvSpPr>
      </xdr:nvSpPr>
      <xdr:spPr bwMode="auto">
        <a:xfrm>
          <a:off x="7454900" y="825500"/>
          <a:ext cx="6946900" cy="4165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en-AU" sz="1200" b="1" i="0" u="none" strike="noStrike" baseline="0">
              <a:solidFill>
                <a:srgbClr val="000000"/>
              </a:solidFill>
              <a:latin typeface="Arial"/>
              <a:cs typeface="Arial"/>
            </a:rPr>
            <a:t>PETROLEUM EMPLOYMENT -  STATE LEGISLATION</a:t>
          </a:r>
        </a:p>
        <a:p>
          <a:pPr algn="l" rtl="0">
            <a:defRPr sz="1000"/>
          </a:pPr>
          <a:r>
            <a:rPr lang="en-AU" sz="1200" b="0" i="0" u="none" strike="noStrike" baseline="0">
              <a:solidFill>
                <a:srgbClr val="000000"/>
              </a:solidFill>
              <a:latin typeface="Arial"/>
              <a:cs typeface="Arial"/>
            </a:rPr>
            <a:t> </a:t>
          </a:r>
        </a:p>
        <a:p>
          <a:pPr algn="l" rtl="0">
            <a:defRPr sz="1000"/>
          </a:pPr>
          <a:endParaRPr lang="en-AU" sz="1200" b="0" i="0" u="none" strike="noStrike" baseline="0">
            <a:solidFill>
              <a:srgbClr val="000000"/>
            </a:solidFill>
            <a:latin typeface="Arial"/>
            <a:cs typeface="Arial"/>
          </a:endParaRPr>
        </a:p>
        <a:p>
          <a:r>
            <a:rPr lang="en-AU" sz="1200" b="0" i="0" u="none" strike="noStrike" baseline="0">
              <a:solidFill>
                <a:srgbClr val="000000"/>
              </a:solidFill>
              <a:latin typeface="Arial"/>
              <a:ea typeface="+mn-ea"/>
              <a:cs typeface="Arial"/>
            </a:rPr>
            <a:t>On 1 January 2012, the administrative responsibility for compliance and operations support for petroleum activities in Commonwealth waters, (previously carried out by the Department of Mines and Petroleum), transferred to the National Offshore Petroleum Titles Administrator (NOPTA).</a:t>
          </a:r>
        </a:p>
        <a:p>
          <a:r>
            <a:rPr lang="en-AU" sz="1200" b="0" i="0" u="none" strike="noStrike" baseline="0">
              <a:solidFill>
                <a:srgbClr val="000000"/>
              </a:solidFill>
              <a:latin typeface="Arial"/>
              <a:ea typeface="+mn-ea"/>
              <a:cs typeface="Arial"/>
            </a:rPr>
            <a:t> </a:t>
          </a:r>
        </a:p>
        <a:p>
          <a:r>
            <a:rPr lang="en-AU" sz="1200" b="0" i="0" u="none" strike="noStrike" baseline="0">
              <a:solidFill>
                <a:srgbClr val="000000"/>
              </a:solidFill>
              <a:latin typeface="Arial"/>
              <a:ea typeface="+mn-ea"/>
              <a:cs typeface="Arial"/>
            </a:rPr>
            <a:t>Also from 1 January 2012, the responsibility for administering safety regulation for coastal waters under the Petroleum (Submerged Lands) Act 1982 reverted back to the Department of Mines and Petroleum. This service had previously been provided by the National Offshore Petroleum Safety Authority (NOPSA) which is now known as the National Offshore Petroleum Safety and Environment Management Authority (NOPSEMA). NOPSEMA is also responsible for administering safety regulation in Commonwealth waters.</a:t>
          </a:r>
        </a:p>
        <a:p>
          <a:r>
            <a:rPr lang="en-AU" sz="1200" b="0" i="0" u="none" strike="noStrike" baseline="0">
              <a:solidFill>
                <a:srgbClr val="000000"/>
              </a:solidFill>
              <a:latin typeface="Arial"/>
              <a:ea typeface="+mn-ea"/>
              <a:cs typeface="Arial"/>
            </a:rPr>
            <a:t> </a:t>
          </a:r>
        </a:p>
        <a:p>
          <a:r>
            <a:rPr lang="en-AU" sz="1200" b="0" i="0" u="none" strike="noStrike" baseline="0">
              <a:solidFill>
                <a:srgbClr val="000000"/>
              </a:solidFill>
              <a:latin typeface="Arial"/>
              <a:ea typeface="+mn-ea"/>
              <a:cs typeface="Arial"/>
            </a:rPr>
            <a:t>Employment data shown in the Statistics Digest for the Western Australia petroleum industry therefore only encompasses operations subject to State petroleum legislation.  For these areas under State jurisdiction, petroleum employment data is provided in petroleum operators’ monthly safety reports submitted to the Department of Mines and Petroleum.  This is for Western Australian petroleum facilities and pipelines both onshore and in coastal waters.  It does not cover LNG and land based service facilities.</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25400</xdr:rowOff>
    </xdr:from>
    <xdr:to>
      <xdr:col>0</xdr:col>
      <xdr:colOff>2705100</xdr:colOff>
      <xdr:row>4</xdr:row>
      <xdr:rowOff>12700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5400"/>
          <a:ext cx="2705100" cy="6477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556260</xdr:colOff>
      <xdr:row>3</xdr:row>
      <xdr:rowOff>68580</xdr:rowOff>
    </xdr:from>
    <xdr:to>
      <xdr:col>11</xdr:col>
      <xdr:colOff>342900</xdr:colOff>
      <xdr:row>24</xdr:row>
      <xdr:rowOff>0</xdr:rowOff>
    </xdr:to>
    <xdr:graphicFrame macro="">
      <xdr:nvGraphicFramePr>
        <xdr:cNvPr id="1745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4</xdr:col>
      <xdr:colOff>123825</xdr:colOff>
      <xdr:row>4</xdr:row>
      <xdr:rowOff>0</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2705100" cy="647700"/>
        </a:xfrm>
        <a:prstGeom prst="rect">
          <a:avLst/>
        </a:prstGeom>
      </xdr:spPr>
    </xdr:pic>
    <xdr:clientData/>
  </xdr:twoCellAnchor>
</xdr:wsDr>
</file>

<file path=xl/drawings/drawing4.xml><?xml version="1.0" encoding="utf-8"?>
<c:userShapes xmlns:c="http://schemas.openxmlformats.org/drawingml/2006/chart">
  <cdr:relSizeAnchor xmlns:cdr="http://schemas.openxmlformats.org/drawingml/2006/chartDrawing">
    <cdr:from>
      <cdr:x>0.19664</cdr:x>
      <cdr:y>0.85258</cdr:y>
    </cdr:from>
    <cdr:to>
      <cdr:x>0.41789</cdr:x>
      <cdr:y>0.9171</cdr:y>
    </cdr:to>
    <cdr:sp macro="" textlink="">
      <cdr:nvSpPr>
        <cdr:cNvPr id="3073" name="Text Box 1"/>
        <cdr:cNvSpPr txBox="1">
          <a:spLocks xmlns:a="http://schemas.openxmlformats.org/drawingml/2006/main" noChangeArrowheads="1"/>
        </cdr:cNvSpPr>
      </cdr:nvSpPr>
      <cdr:spPr bwMode="auto">
        <a:xfrm xmlns:a="http://schemas.openxmlformats.org/drawingml/2006/main">
          <a:off x="917005" y="2840668"/>
          <a:ext cx="1031810" cy="214952"/>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AU" sz="800" b="0" i="0" u="none" strike="noStrike" baseline="0">
              <a:solidFill>
                <a:srgbClr val="000000"/>
              </a:solidFill>
              <a:latin typeface="Arial"/>
              <a:cs typeface="Arial"/>
            </a:rPr>
            <a:t>Source:  DMP </a:t>
          </a:r>
        </a:p>
      </cdr:txBody>
    </cdr:sp>
  </cdr:relSizeAnchor>
</c:userShapes>
</file>

<file path=xl/drawings/drawing5.xml><?xml version="1.0" encoding="utf-8"?>
<xdr:wsDr xmlns:xdr="http://schemas.openxmlformats.org/drawingml/2006/spreadsheetDrawing" xmlns:a="http://schemas.openxmlformats.org/drawingml/2006/main">
  <xdr:twoCellAnchor>
    <xdr:from>
      <xdr:col>20</xdr:col>
      <xdr:colOff>38100</xdr:colOff>
      <xdr:row>21</xdr:row>
      <xdr:rowOff>161924</xdr:rowOff>
    </xdr:from>
    <xdr:to>
      <xdr:col>27</xdr:col>
      <xdr:colOff>542925</xdr:colOff>
      <xdr:row>42</xdr:row>
      <xdr:rowOff>123824</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19050</xdr:colOff>
      <xdr:row>4</xdr:row>
      <xdr:rowOff>0</xdr:rowOff>
    </xdr:to>
    <xdr:pic>
      <xdr:nvPicPr>
        <xdr:cNvPr id="5"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2705100" cy="647700"/>
        </a:xfrm>
        <a:prstGeom prst="rect">
          <a:avLst/>
        </a:prstGeom>
      </xdr:spPr>
    </xdr:pic>
    <xdr:clientData/>
  </xdr:twoCellAnchor>
</xdr:wsDr>
</file>

<file path=xl/drawings/drawing6.xml><?xml version="1.0" encoding="utf-8"?>
<c:userShapes xmlns:c="http://schemas.openxmlformats.org/drawingml/2006/chart">
  <cdr:relSizeAnchor xmlns:cdr="http://schemas.openxmlformats.org/drawingml/2006/chartDrawing">
    <cdr:from>
      <cdr:x>0.26748</cdr:x>
      <cdr:y>0.10903</cdr:y>
    </cdr:from>
    <cdr:to>
      <cdr:x>0.72028</cdr:x>
      <cdr:y>0.25234</cdr:y>
    </cdr:to>
    <cdr:sp macro="" textlink="">
      <cdr:nvSpPr>
        <cdr:cNvPr id="2" name="TextBox 1"/>
        <cdr:cNvSpPr txBox="1"/>
      </cdr:nvSpPr>
      <cdr:spPr>
        <a:xfrm xmlns:a="http://schemas.openxmlformats.org/drawingml/2006/main">
          <a:off x="1457325" y="333376"/>
          <a:ext cx="2466975" cy="4381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AU"/>
        </a:p>
      </cdr:txBody>
    </cdr:sp>
  </cdr:relSizeAnchor>
  <cdr:relSizeAnchor xmlns:cdr="http://schemas.openxmlformats.org/drawingml/2006/chartDrawing">
    <cdr:from>
      <cdr:x>0.26654</cdr:x>
      <cdr:y>0.0193</cdr:y>
    </cdr:from>
    <cdr:to>
      <cdr:x>0.86331</cdr:x>
      <cdr:y>0.22756</cdr:y>
    </cdr:to>
    <cdr:sp macro="" textlink="">
      <cdr:nvSpPr>
        <cdr:cNvPr id="3" name="TextBox 2"/>
        <cdr:cNvSpPr txBox="1"/>
      </cdr:nvSpPr>
      <cdr:spPr>
        <a:xfrm xmlns:a="http://schemas.openxmlformats.org/drawingml/2006/main">
          <a:off x="1411577" y="57345"/>
          <a:ext cx="3160423" cy="61893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AU" sz="1400">
              <a:latin typeface="Arial" pitchFamily="34" charset="0"/>
              <a:cs typeface="Arial" pitchFamily="34" charset="0"/>
            </a:rPr>
            <a:t>WA Mining</a:t>
          </a:r>
          <a:r>
            <a:rPr lang="en-AU" sz="1400" baseline="0">
              <a:latin typeface="Arial" pitchFamily="34" charset="0"/>
              <a:cs typeface="Arial" pitchFamily="34" charset="0"/>
            </a:rPr>
            <a:t> Employment </a:t>
          </a:r>
        </a:p>
        <a:p xmlns:a="http://schemas.openxmlformats.org/drawingml/2006/main">
          <a:pPr algn="ctr"/>
          <a:r>
            <a:rPr lang="en-AU" sz="1400" baseline="0">
              <a:latin typeface="Arial" pitchFamily="34" charset="0"/>
              <a:cs typeface="Arial" pitchFamily="34" charset="0"/>
            </a:rPr>
            <a:t>1987 to 2014</a:t>
          </a:r>
          <a:endParaRPr lang="en-AU" sz="1400">
            <a:latin typeface="Arial" pitchFamily="34" charset="0"/>
            <a:cs typeface="Arial" pitchFamily="34" charset="0"/>
          </a:endParaRPr>
        </a:p>
      </cdr:txBody>
    </cdr:sp>
  </cdr:relSizeAnchor>
  <cdr:relSizeAnchor xmlns:cdr="http://schemas.openxmlformats.org/drawingml/2006/chartDrawing">
    <cdr:from>
      <cdr:x>0.08633</cdr:x>
      <cdr:y>0.86402</cdr:y>
    </cdr:from>
    <cdr:to>
      <cdr:x>0.77878</cdr:x>
      <cdr:y>0.96601</cdr:y>
    </cdr:to>
    <cdr:sp macro="" textlink="">
      <cdr:nvSpPr>
        <cdr:cNvPr id="4" name="TextBox 3"/>
        <cdr:cNvSpPr txBox="1"/>
      </cdr:nvSpPr>
      <cdr:spPr>
        <a:xfrm xmlns:a="http://schemas.openxmlformats.org/drawingml/2006/main">
          <a:off x="457200" y="2905126"/>
          <a:ext cx="3667125" cy="3429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AU" sz="1100"/>
        </a:p>
      </cdr:txBody>
    </cdr:sp>
  </cdr:relSizeAnchor>
  <cdr:relSizeAnchor xmlns:cdr="http://schemas.openxmlformats.org/drawingml/2006/chartDrawing">
    <cdr:from>
      <cdr:x>0.06295</cdr:x>
      <cdr:y>0.84986</cdr:y>
    </cdr:from>
    <cdr:to>
      <cdr:x>0.92626</cdr:x>
      <cdr:y>0.99433</cdr:y>
    </cdr:to>
    <cdr:sp macro="" textlink="">
      <cdr:nvSpPr>
        <cdr:cNvPr id="5" name="TextBox 4"/>
        <cdr:cNvSpPr txBox="1"/>
      </cdr:nvSpPr>
      <cdr:spPr>
        <a:xfrm xmlns:a="http://schemas.openxmlformats.org/drawingml/2006/main">
          <a:off x="333377" y="2857506"/>
          <a:ext cx="4571998" cy="48575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AU" sz="1000"/>
            <a:t>Source:  DMP Resources Safety Division AXTAT  Reporting System.  Petroleum employment data discontinued from 2012 and is not included in above graph..</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N8:R48"/>
  <sheetViews>
    <sheetView showGridLines="0" zoomScale="75" workbookViewId="0"/>
  </sheetViews>
  <sheetFormatPr defaultRowHeight="12.75" x14ac:dyDescent="0.2"/>
  <cols>
    <col min="11" max="11" width="2.5703125" customWidth="1"/>
    <col min="14" max="14" width="96.5703125" customWidth="1"/>
    <col min="18" max="18" width="112.42578125" customWidth="1"/>
    <col min="23" max="23" width="12.42578125" customWidth="1"/>
    <col min="24" max="24" width="6.7109375" customWidth="1"/>
  </cols>
  <sheetData>
    <row r="8" spans="14:14" ht="15" x14ac:dyDescent="0.25">
      <c r="N8" s="82"/>
    </row>
    <row r="9" spans="14:14" ht="15" x14ac:dyDescent="0.25">
      <c r="N9" s="83"/>
    </row>
    <row r="10" spans="14:14" ht="15" x14ac:dyDescent="0.25">
      <c r="N10" s="83"/>
    </row>
    <row r="11" spans="14:14" ht="15" x14ac:dyDescent="0.25">
      <c r="N11" s="83"/>
    </row>
    <row r="12" spans="14:14" ht="15" x14ac:dyDescent="0.25">
      <c r="N12" s="83"/>
    </row>
    <row r="13" spans="14:14" ht="15" x14ac:dyDescent="0.25">
      <c r="N13" s="83"/>
    </row>
    <row r="14" spans="14:14" ht="15" x14ac:dyDescent="0.25">
      <c r="N14" s="83"/>
    </row>
    <row r="15" spans="14:14" ht="15" x14ac:dyDescent="0.25">
      <c r="N15" s="83"/>
    </row>
    <row r="16" spans="14:14" ht="15" x14ac:dyDescent="0.25">
      <c r="N16" s="84"/>
    </row>
    <row r="17" spans="14:14" ht="15" x14ac:dyDescent="0.25">
      <c r="N17" s="84"/>
    </row>
    <row r="18" spans="14:14" ht="15" x14ac:dyDescent="0.25">
      <c r="N18" s="84"/>
    </row>
    <row r="19" spans="14:14" ht="15" x14ac:dyDescent="0.25">
      <c r="N19" s="83"/>
    </row>
    <row r="20" spans="14:14" ht="15" x14ac:dyDescent="0.25">
      <c r="N20" s="83"/>
    </row>
    <row r="21" spans="14:14" ht="15" x14ac:dyDescent="0.25">
      <c r="N21" s="83"/>
    </row>
    <row r="22" spans="14:14" ht="15" x14ac:dyDescent="0.25">
      <c r="N22" s="83"/>
    </row>
    <row r="23" spans="14:14" ht="15" x14ac:dyDescent="0.25">
      <c r="N23" s="83"/>
    </row>
    <row r="24" spans="14:14" ht="15" x14ac:dyDescent="0.25">
      <c r="N24" s="83"/>
    </row>
    <row r="25" spans="14:14" ht="15" x14ac:dyDescent="0.25">
      <c r="N25" s="83"/>
    </row>
    <row r="26" spans="14:14" ht="15" x14ac:dyDescent="0.25">
      <c r="N26" s="83"/>
    </row>
    <row r="43" spans="18:18" ht="15" x14ac:dyDescent="0.2">
      <c r="R43" s="85"/>
    </row>
    <row r="44" spans="18:18" ht="15" x14ac:dyDescent="0.2">
      <c r="R44" s="85"/>
    </row>
    <row r="45" spans="18:18" ht="15" x14ac:dyDescent="0.2">
      <c r="R45" s="85"/>
    </row>
    <row r="46" spans="18:18" ht="15" x14ac:dyDescent="0.2">
      <c r="R46" s="85"/>
    </row>
    <row r="47" spans="18:18" ht="15" x14ac:dyDescent="0.2">
      <c r="R47" s="85"/>
    </row>
    <row r="48" spans="18:18" ht="15" x14ac:dyDescent="0.2">
      <c r="R48" s="85"/>
    </row>
  </sheetData>
  <phoneticPr fontId="10" type="noConversion"/>
  <pageMargins left="0.75" right="0.75" top="1" bottom="1" header="0.5" footer="0.5"/>
  <pageSetup paperSize="8" scale="93"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J378"/>
  <sheetViews>
    <sheetView showGridLines="0" tabSelected="1" zoomScale="75" zoomScaleNormal="100" workbookViewId="0">
      <pane ySplit="7" topLeftCell="A8" activePane="bottomLeft" state="frozenSplit"/>
      <selection activeCell="F27" sqref="F27"/>
      <selection pane="bottomLeft"/>
    </sheetView>
  </sheetViews>
  <sheetFormatPr defaultColWidth="40.7109375" defaultRowHeight="12.75" x14ac:dyDescent="0.2"/>
  <cols>
    <col min="1" max="1" width="50.28515625" style="3" customWidth="1"/>
    <col min="2" max="2" width="46.28515625" style="3" customWidth="1"/>
    <col min="3" max="3" width="12" style="3" bestFit="1" customWidth="1"/>
    <col min="4" max="4" width="16.42578125" style="54" customWidth="1"/>
    <col min="5" max="5" width="4.5703125" style="3" bestFit="1" customWidth="1"/>
    <col min="6" max="6" width="12.5703125" style="4" customWidth="1"/>
    <col min="7" max="7" width="90.85546875" style="4" customWidth="1"/>
    <col min="8" max="8" width="9" style="4" customWidth="1"/>
    <col min="9" max="9" width="15.7109375" style="4" customWidth="1"/>
    <col min="10" max="10" width="8.7109375" style="4" customWidth="1"/>
    <col min="11" max="16384" width="40.7109375" style="4"/>
  </cols>
  <sheetData>
    <row r="1" spans="1:5" x14ac:dyDescent="0.2">
      <c r="A1" s="2"/>
    </row>
    <row r="5" spans="1:5" ht="20.25" customHeight="1" x14ac:dyDescent="0.2">
      <c r="A5" s="5" t="s">
        <v>340</v>
      </c>
      <c r="B5" s="6"/>
      <c r="C5" s="7"/>
      <c r="D5" s="55"/>
      <c r="E5" s="8"/>
    </row>
    <row r="6" spans="1:5" ht="12.6" customHeight="1" x14ac:dyDescent="0.2">
      <c r="A6" s="5"/>
      <c r="B6" s="9"/>
      <c r="C6" s="7"/>
      <c r="D6" s="55"/>
      <c r="E6" s="8"/>
    </row>
    <row r="7" spans="1:5" s="6" customFormat="1" x14ac:dyDescent="0.2">
      <c r="A7" s="10" t="s">
        <v>0</v>
      </c>
      <c r="B7" s="10" t="s">
        <v>40</v>
      </c>
      <c r="C7" s="62">
        <v>2013</v>
      </c>
      <c r="D7" s="62">
        <v>2014</v>
      </c>
    </row>
    <row r="8" spans="1:5" ht="15" x14ac:dyDescent="0.25">
      <c r="A8" s="12" t="s">
        <v>3</v>
      </c>
      <c r="B8" s="11"/>
      <c r="C8" s="54"/>
    </row>
    <row r="9" spans="1:5" x14ac:dyDescent="0.2">
      <c r="A9" s="11" t="s">
        <v>257</v>
      </c>
      <c r="B9" s="11" t="s">
        <v>31</v>
      </c>
      <c r="C9" s="54">
        <v>80</v>
      </c>
      <c r="D9" s="54">
        <v>78</v>
      </c>
    </row>
    <row r="10" spans="1:5" x14ac:dyDescent="0.2">
      <c r="A10" s="11" t="s">
        <v>46</v>
      </c>
      <c r="B10" s="14" t="s">
        <v>86</v>
      </c>
      <c r="C10" s="54">
        <v>958</v>
      </c>
      <c r="D10" s="54">
        <v>890</v>
      </c>
    </row>
    <row r="11" spans="1:5" x14ac:dyDescent="0.2">
      <c r="A11" s="11"/>
      <c r="B11" s="11" t="s">
        <v>29</v>
      </c>
      <c r="C11" s="54">
        <v>1288</v>
      </c>
      <c r="D11" s="54">
        <v>1321</v>
      </c>
    </row>
    <row r="12" spans="1:5" x14ac:dyDescent="0.2">
      <c r="A12" s="11"/>
      <c r="B12" s="11" t="s">
        <v>87</v>
      </c>
      <c r="C12" s="54">
        <v>1298</v>
      </c>
      <c r="D12" s="54">
        <v>1657</v>
      </c>
    </row>
    <row r="13" spans="1:5" x14ac:dyDescent="0.2">
      <c r="A13" s="11"/>
      <c r="B13" s="15" t="s">
        <v>30</v>
      </c>
      <c r="C13" s="54">
        <v>1015</v>
      </c>
      <c r="D13" s="54">
        <v>1026</v>
      </c>
    </row>
    <row r="14" spans="1:5" x14ac:dyDescent="0.2">
      <c r="A14" s="11"/>
      <c r="B14" s="11" t="s">
        <v>36</v>
      </c>
      <c r="C14" s="54">
        <v>325</v>
      </c>
      <c r="D14" s="54">
        <v>333</v>
      </c>
    </row>
    <row r="15" spans="1:5" x14ac:dyDescent="0.2">
      <c r="A15" s="11" t="s">
        <v>4</v>
      </c>
      <c r="B15" s="14" t="s">
        <v>138</v>
      </c>
      <c r="C15" s="54">
        <v>352</v>
      </c>
      <c r="D15" s="54">
        <v>387</v>
      </c>
    </row>
    <row r="16" spans="1:5" x14ac:dyDescent="0.2">
      <c r="A16" s="11"/>
      <c r="B16" s="11" t="s">
        <v>88</v>
      </c>
      <c r="C16" s="54">
        <v>1835</v>
      </c>
      <c r="D16" s="54">
        <v>1839</v>
      </c>
    </row>
    <row r="17" spans="1:8" s="3" customFormat="1" x14ac:dyDescent="0.2">
      <c r="A17" s="5" t="s">
        <v>5</v>
      </c>
      <c r="B17" s="11"/>
      <c r="C17" s="16">
        <f>SUM(C9:C16)</f>
        <v>7151</v>
      </c>
      <c r="D17" s="16">
        <f>SUM(D9:D16)</f>
        <v>7531</v>
      </c>
      <c r="G17" s="17"/>
      <c r="H17" s="17"/>
    </row>
    <row r="18" spans="1:8" x14ac:dyDescent="0.2">
      <c r="A18" s="22"/>
      <c r="B18" s="29"/>
      <c r="C18" s="22"/>
      <c r="D18" s="22"/>
    </row>
    <row r="19" spans="1:8" ht="15" x14ac:dyDescent="0.25">
      <c r="A19" s="18" t="s">
        <v>1</v>
      </c>
      <c r="B19" s="19"/>
      <c r="C19" s="22"/>
      <c r="D19" s="22"/>
    </row>
    <row r="20" spans="1:8" x14ac:dyDescent="0.2">
      <c r="A20" s="20" t="s">
        <v>207</v>
      </c>
      <c r="B20" s="20" t="s">
        <v>396</v>
      </c>
      <c r="C20" s="22">
        <v>758</v>
      </c>
      <c r="D20" s="22">
        <v>422</v>
      </c>
    </row>
    <row r="21" spans="1:8" x14ac:dyDescent="0.2">
      <c r="A21" s="20" t="s">
        <v>394</v>
      </c>
      <c r="B21" s="20" t="s">
        <v>395</v>
      </c>
      <c r="C21" s="22">
        <v>10</v>
      </c>
      <c r="D21" s="22">
        <v>10</v>
      </c>
    </row>
    <row r="22" spans="1:8" x14ac:dyDescent="0.2">
      <c r="A22" s="20" t="s">
        <v>397</v>
      </c>
      <c r="B22" s="20" t="s">
        <v>68</v>
      </c>
      <c r="C22" s="22">
        <v>350</v>
      </c>
      <c r="D22" s="22">
        <v>336</v>
      </c>
    </row>
    <row r="23" spans="1:8" x14ac:dyDescent="0.2">
      <c r="A23" s="20" t="s">
        <v>139</v>
      </c>
      <c r="B23" s="20" t="s">
        <v>140</v>
      </c>
      <c r="C23" s="22">
        <v>911</v>
      </c>
      <c r="D23" s="22">
        <v>843</v>
      </c>
    </row>
    <row r="24" spans="1:8" x14ac:dyDescent="0.2">
      <c r="A24" s="20" t="s">
        <v>398</v>
      </c>
      <c r="B24" s="20" t="s">
        <v>399</v>
      </c>
      <c r="C24" s="22">
        <v>0</v>
      </c>
      <c r="D24" s="22">
        <v>6</v>
      </c>
    </row>
    <row r="25" spans="1:8" x14ac:dyDescent="0.2">
      <c r="A25" s="20" t="s">
        <v>289</v>
      </c>
      <c r="B25" s="20" t="s">
        <v>393</v>
      </c>
      <c r="C25" s="22">
        <v>136</v>
      </c>
      <c r="D25" s="22">
        <v>122</v>
      </c>
    </row>
    <row r="26" spans="1:8" x14ac:dyDescent="0.2">
      <c r="A26" s="20" t="s">
        <v>205</v>
      </c>
      <c r="B26" s="20" t="s">
        <v>206</v>
      </c>
      <c r="C26" s="22">
        <v>640</v>
      </c>
      <c r="D26" s="22">
        <v>696</v>
      </c>
    </row>
    <row r="27" spans="1:8" x14ac:dyDescent="0.2">
      <c r="A27" s="21" t="s">
        <v>2</v>
      </c>
      <c r="B27" s="22"/>
      <c r="C27" s="59">
        <f>SUM(C20:C26)</f>
        <v>2805</v>
      </c>
      <c r="D27" s="59">
        <f>SUM(D20:D26)</f>
        <v>2435</v>
      </c>
      <c r="F27" s="3"/>
      <c r="G27" s="17"/>
      <c r="H27" s="17"/>
    </row>
    <row r="28" spans="1:8" x14ac:dyDescent="0.2">
      <c r="A28" s="28"/>
      <c r="B28" s="29"/>
      <c r="C28" s="22"/>
      <c r="D28" s="22"/>
    </row>
    <row r="29" spans="1:8" ht="15" x14ac:dyDescent="0.25">
      <c r="A29" s="24" t="s">
        <v>6</v>
      </c>
      <c r="B29" s="25"/>
      <c r="C29" s="54"/>
    </row>
    <row r="30" spans="1:8" x14ac:dyDescent="0.2">
      <c r="A30" s="26" t="s">
        <v>89</v>
      </c>
      <c r="B30" s="26" t="s">
        <v>141</v>
      </c>
      <c r="C30" s="54">
        <v>234</v>
      </c>
      <c r="D30" s="54">
        <v>658</v>
      </c>
    </row>
    <row r="31" spans="1:8" x14ac:dyDescent="0.2">
      <c r="A31" s="26" t="s">
        <v>258</v>
      </c>
      <c r="B31" s="26" t="s">
        <v>142</v>
      </c>
      <c r="C31" s="54">
        <v>209</v>
      </c>
      <c r="D31" s="54">
        <v>238</v>
      </c>
    </row>
    <row r="32" spans="1:8" x14ac:dyDescent="0.2">
      <c r="A32" s="10" t="s">
        <v>7</v>
      </c>
      <c r="B32" s="25"/>
      <c r="C32" s="27">
        <f t="shared" ref="C32" si="0">SUM(C30:C31)</f>
        <v>443</v>
      </c>
      <c r="D32" s="27">
        <f t="shared" ref="D32" si="1">SUM(D30:D31)</f>
        <v>896</v>
      </c>
      <c r="F32" s="3"/>
      <c r="G32" s="17"/>
      <c r="H32" s="17"/>
    </row>
    <row r="33" spans="1:8" x14ac:dyDescent="0.2">
      <c r="A33" s="28"/>
      <c r="B33" s="29"/>
      <c r="C33" s="22"/>
      <c r="D33" s="22"/>
    </row>
    <row r="34" spans="1:8" ht="15" x14ac:dyDescent="0.25">
      <c r="A34" s="18" t="s">
        <v>52</v>
      </c>
      <c r="B34" s="19"/>
      <c r="C34" s="22"/>
      <c r="D34" s="22"/>
    </row>
    <row r="35" spans="1:8" x14ac:dyDescent="0.2">
      <c r="A35" s="20" t="s">
        <v>90</v>
      </c>
      <c r="B35" s="20" t="s">
        <v>143</v>
      </c>
      <c r="C35" s="22">
        <v>1621</v>
      </c>
      <c r="D35" s="22">
        <v>1173</v>
      </c>
    </row>
    <row r="36" spans="1:8" x14ac:dyDescent="0.2">
      <c r="A36" s="20" t="s">
        <v>208</v>
      </c>
      <c r="B36" s="20" t="s">
        <v>400</v>
      </c>
      <c r="C36" s="22">
        <v>288</v>
      </c>
      <c r="D36" s="22">
        <v>190</v>
      </c>
    </row>
    <row r="37" spans="1:8" x14ac:dyDescent="0.2">
      <c r="A37" s="20" t="s">
        <v>264</v>
      </c>
      <c r="B37" s="20" t="s">
        <v>91</v>
      </c>
      <c r="C37" s="22">
        <v>3</v>
      </c>
      <c r="D37" s="22">
        <v>2</v>
      </c>
    </row>
    <row r="38" spans="1:8" x14ac:dyDescent="0.2">
      <c r="A38" s="30" t="s">
        <v>53</v>
      </c>
      <c r="B38" s="29"/>
      <c r="C38" s="59">
        <f t="shared" ref="C38" si="2">SUM(C35:C37)</f>
        <v>1912</v>
      </c>
      <c r="D38" s="59">
        <f t="shared" ref="D38" si="3">SUM(D35:D37)</f>
        <v>1365</v>
      </c>
      <c r="F38" s="3"/>
      <c r="G38" s="17"/>
      <c r="H38" s="17"/>
    </row>
    <row r="39" spans="1:8" x14ac:dyDescent="0.2">
      <c r="A39" s="28"/>
      <c r="B39" s="29"/>
      <c r="C39" s="22"/>
      <c r="D39" s="22"/>
    </row>
    <row r="40" spans="1:8" ht="15" x14ac:dyDescent="0.25">
      <c r="A40" s="12" t="s">
        <v>8</v>
      </c>
      <c r="B40" s="11"/>
      <c r="C40" s="54"/>
    </row>
    <row r="41" spans="1:8" s="31" customFormat="1" x14ac:dyDescent="0.2">
      <c r="A41" s="3" t="s">
        <v>48</v>
      </c>
      <c r="B41" s="3" t="s">
        <v>144</v>
      </c>
      <c r="C41" s="56">
        <v>450</v>
      </c>
      <c r="D41" s="54">
        <v>667</v>
      </c>
    </row>
    <row r="42" spans="1:8" s="31" customFormat="1" x14ac:dyDescent="0.2">
      <c r="A42" s="3" t="s">
        <v>276</v>
      </c>
      <c r="B42" s="3" t="s">
        <v>277</v>
      </c>
      <c r="C42" s="56">
        <v>65</v>
      </c>
      <c r="D42" s="56">
        <v>93</v>
      </c>
    </row>
    <row r="43" spans="1:8" x14ac:dyDescent="0.2">
      <c r="A43" s="3" t="s">
        <v>145</v>
      </c>
      <c r="B43" s="3" t="s">
        <v>35</v>
      </c>
      <c r="C43" s="54">
        <v>953</v>
      </c>
      <c r="D43" s="54">
        <v>816</v>
      </c>
    </row>
    <row r="44" spans="1:8" x14ac:dyDescent="0.2">
      <c r="B44" s="3" t="s">
        <v>421</v>
      </c>
      <c r="C44" s="54">
        <v>646</v>
      </c>
      <c r="D44" s="54">
        <v>400</v>
      </c>
    </row>
    <row r="45" spans="1:8" x14ac:dyDescent="0.2">
      <c r="A45" s="3" t="s">
        <v>214</v>
      </c>
      <c r="B45" s="3" t="s">
        <v>146</v>
      </c>
      <c r="C45" s="54">
        <v>590</v>
      </c>
      <c r="D45" s="54">
        <v>476</v>
      </c>
    </row>
    <row r="46" spans="1:8" x14ac:dyDescent="0.2">
      <c r="A46" s="3" t="s">
        <v>346</v>
      </c>
      <c r="B46" s="3" t="s">
        <v>93</v>
      </c>
      <c r="C46" s="54">
        <v>473</v>
      </c>
      <c r="D46" s="54">
        <v>0</v>
      </c>
    </row>
    <row r="47" spans="1:8" x14ac:dyDescent="0.2">
      <c r="A47" s="3" t="s">
        <v>476</v>
      </c>
      <c r="B47" s="3" t="s">
        <v>477</v>
      </c>
      <c r="C47" s="54">
        <v>0</v>
      </c>
      <c r="D47" s="54">
        <v>11</v>
      </c>
    </row>
    <row r="48" spans="1:8" x14ac:dyDescent="0.2">
      <c r="A48" s="3" t="s">
        <v>424</v>
      </c>
      <c r="B48" s="3" t="s">
        <v>425</v>
      </c>
      <c r="C48" s="54">
        <v>0</v>
      </c>
      <c r="D48" s="54">
        <v>5</v>
      </c>
    </row>
    <row r="49" spans="1:7" s="31" customFormat="1" x14ac:dyDescent="0.2">
      <c r="A49" s="3" t="s">
        <v>422</v>
      </c>
      <c r="B49" s="3" t="s">
        <v>77</v>
      </c>
      <c r="C49" s="56">
        <v>97</v>
      </c>
      <c r="D49" s="56">
        <v>3</v>
      </c>
    </row>
    <row r="50" spans="1:7" s="91" customFormat="1" x14ac:dyDescent="0.2">
      <c r="A50" s="3" t="s">
        <v>470</v>
      </c>
      <c r="B50" s="3" t="s">
        <v>469</v>
      </c>
      <c r="C50" s="54">
        <v>1</v>
      </c>
      <c r="D50" s="54">
        <v>4</v>
      </c>
      <c r="E50" s="90"/>
      <c r="G50" s="90"/>
    </row>
    <row r="51" spans="1:7" x14ac:dyDescent="0.2">
      <c r="A51" s="4"/>
      <c r="B51" s="3" t="s">
        <v>310</v>
      </c>
      <c r="C51" s="54">
        <v>11</v>
      </c>
      <c r="D51" s="54">
        <v>0</v>
      </c>
    </row>
    <row r="52" spans="1:7" x14ac:dyDescent="0.2">
      <c r="A52" s="3" t="s">
        <v>273</v>
      </c>
      <c r="B52" s="3" t="s">
        <v>63</v>
      </c>
      <c r="C52" s="54">
        <v>7</v>
      </c>
      <c r="D52" s="54">
        <v>6</v>
      </c>
    </row>
    <row r="53" spans="1:7" x14ac:dyDescent="0.2">
      <c r="A53" s="3" t="s">
        <v>213</v>
      </c>
      <c r="B53" s="3" t="s">
        <v>402</v>
      </c>
      <c r="C53" s="54">
        <v>129</v>
      </c>
      <c r="D53" s="54">
        <v>81</v>
      </c>
    </row>
    <row r="54" spans="1:7" x14ac:dyDescent="0.2">
      <c r="A54" s="3" t="s">
        <v>284</v>
      </c>
      <c r="B54" s="3" t="s">
        <v>285</v>
      </c>
      <c r="C54" s="54">
        <v>25</v>
      </c>
      <c r="D54" s="54">
        <v>15</v>
      </c>
    </row>
    <row r="55" spans="1:7" x14ac:dyDescent="0.2">
      <c r="A55" s="3" t="s">
        <v>405</v>
      </c>
      <c r="B55" s="3" t="s">
        <v>404</v>
      </c>
      <c r="C55" s="54">
        <v>437</v>
      </c>
      <c r="D55" s="54">
        <v>427</v>
      </c>
    </row>
    <row r="56" spans="1:7" x14ac:dyDescent="0.2">
      <c r="A56" s="3" t="s">
        <v>245</v>
      </c>
      <c r="B56" s="3" t="s">
        <v>147</v>
      </c>
      <c r="C56" s="54">
        <v>190</v>
      </c>
      <c r="D56" s="54">
        <v>180</v>
      </c>
    </row>
    <row r="57" spans="1:7" x14ac:dyDescent="0.2">
      <c r="A57" s="3" t="s">
        <v>82</v>
      </c>
      <c r="B57" s="3" t="s">
        <v>148</v>
      </c>
      <c r="C57" s="54">
        <v>73</v>
      </c>
      <c r="D57" s="54">
        <v>9</v>
      </c>
    </row>
    <row r="58" spans="1:7" x14ac:dyDescent="0.2">
      <c r="B58" s="3" t="s">
        <v>149</v>
      </c>
      <c r="C58" s="54">
        <v>30</v>
      </c>
      <c r="D58" s="54">
        <v>0</v>
      </c>
    </row>
    <row r="59" spans="1:7" x14ac:dyDescent="0.2">
      <c r="B59" s="3" t="s">
        <v>189</v>
      </c>
      <c r="C59" s="54">
        <v>74</v>
      </c>
      <c r="D59" s="54">
        <v>6</v>
      </c>
    </row>
    <row r="60" spans="1:7" x14ac:dyDescent="0.2">
      <c r="B60" s="3" t="s">
        <v>220</v>
      </c>
      <c r="C60" s="54">
        <v>62</v>
      </c>
      <c r="D60" s="54">
        <v>0</v>
      </c>
    </row>
    <row r="61" spans="1:7" x14ac:dyDescent="0.2">
      <c r="A61" s="3" t="s">
        <v>221</v>
      </c>
      <c r="B61" s="3" t="s">
        <v>222</v>
      </c>
      <c r="C61" s="54">
        <v>20</v>
      </c>
      <c r="D61" s="54">
        <v>9</v>
      </c>
    </row>
    <row r="62" spans="1:7" x14ac:dyDescent="0.2">
      <c r="A62" s="4"/>
      <c r="B62" s="3" t="s">
        <v>409</v>
      </c>
      <c r="C62" s="54">
        <v>54</v>
      </c>
      <c r="D62" s="54">
        <v>28</v>
      </c>
    </row>
    <row r="63" spans="1:7" x14ac:dyDescent="0.2">
      <c r="A63" s="3" t="s">
        <v>274</v>
      </c>
      <c r="B63" s="3" t="s">
        <v>426</v>
      </c>
      <c r="C63" s="54">
        <v>104</v>
      </c>
      <c r="D63" s="54">
        <v>0</v>
      </c>
    </row>
    <row r="64" spans="1:7" x14ac:dyDescent="0.2">
      <c r="A64" s="3" t="s">
        <v>423</v>
      </c>
      <c r="B64" s="3" t="s">
        <v>92</v>
      </c>
      <c r="C64" s="54">
        <v>858</v>
      </c>
      <c r="D64" s="54">
        <v>795</v>
      </c>
    </row>
    <row r="65" spans="1:4" x14ac:dyDescent="0.2">
      <c r="A65" s="3" t="s">
        <v>311</v>
      </c>
      <c r="B65" s="3" t="s">
        <v>418</v>
      </c>
      <c r="C65" s="54">
        <v>16</v>
      </c>
      <c r="D65" s="54">
        <v>114</v>
      </c>
    </row>
    <row r="66" spans="1:4" x14ac:dyDescent="0.2">
      <c r="A66" s="3" t="s">
        <v>211</v>
      </c>
      <c r="B66" s="3" t="s">
        <v>95</v>
      </c>
      <c r="C66" s="54">
        <v>13</v>
      </c>
      <c r="D66" s="54">
        <v>6</v>
      </c>
    </row>
    <row r="67" spans="1:4" x14ac:dyDescent="0.2">
      <c r="A67" s="3" t="s">
        <v>283</v>
      </c>
      <c r="B67" s="3" t="s">
        <v>151</v>
      </c>
      <c r="C67" s="54">
        <v>214</v>
      </c>
      <c r="D67" s="54">
        <v>141</v>
      </c>
    </row>
    <row r="68" spans="1:4" x14ac:dyDescent="0.2">
      <c r="A68" s="3" t="s">
        <v>419</v>
      </c>
      <c r="B68" s="3" t="s">
        <v>420</v>
      </c>
      <c r="C68" s="54">
        <v>1808</v>
      </c>
      <c r="D68" s="54">
        <v>1995</v>
      </c>
    </row>
    <row r="69" spans="1:4" x14ac:dyDescent="0.2">
      <c r="A69" s="3" t="s">
        <v>255</v>
      </c>
      <c r="B69" s="3" t="s">
        <v>256</v>
      </c>
      <c r="C69" s="54">
        <v>6</v>
      </c>
      <c r="D69" s="54">
        <v>0</v>
      </c>
    </row>
    <row r="70" spans="1:4" x14ac:dyDescent="0.2">
      <c r="A70" s="3" t="s">
        <v>306</v>
      </c>
      <c r="B70" s="3" t="s">
        <v>307</v>
      </c>
      <c r="C70" s="54">
        <v>19</v>
      </c>
      <c r="D70" s="54">
        <v>1</v>
      </c>
    </row>
    <row r="71" spans="1:4" x14ac:dyDescent="0.2">
      <c r="A71" s="3" t="s">
        <v>286</v>
      </c>
      <c r="B71" s="3" t="s">
        <v>94</v>
      </c>
      <c r="C71" s="54">
        <v>49</v>
      </c>
      <c r="D71" s="54">
        <v>0</v>
      </c>
    </row>
    <row r="72" spans="1:4" x14ac:dyDescent="0.2">
      <c r="A72" s="3" t="s">
        <v>96</v>
      </c>
      <c r="B72" s="3" t="s">
        <v>407</v>
      </c>
      <c r="C72" s="54">
        <v>262</v>
      </c>
      <c r="D72" s="54">
        <v>269</v>
      </c>
    </row>
    <row r="73" spans="1:4" x14ac:dyDescent="0.2">
      <c r="B73" s="3" t="s">
        <v>188</v>
      </c>
      <c r="C73" s="54">
        <v>131</v>
      </c>
      <c r="D73" s="54">
        <v>260</v>
      </c>
    </row>
    <row r="74" spans="1:4" x14ac:dyDescent="0.2">
      <c r="A74" s="3" t="s">
        <v>268</v>
      </c>
      <c r="B74" s="3" t="s">
        <v>269</v>
      </c>
      <c r="C74" s="54">
        <v>211</v>
      </c>
      <c r="D74" s="54">
        <v>243</v>
      </c>
    </row>
    <row r="75" spans="1:4" x14ac:dyDescent="0.2">
      <c r="A75" s="3" t="s">
        <v>190</v>
      </c>
      <c r="B75" s="3" t="s">
        <v>150</v>
      </c>
      <c r="C75" s="54">
        <v>124</v>
      </c>
      <c r="D75" s="54">
        <v>280</v>
      </c>
    </row>
    <row r="76" spans="1:4" x14ac:dyDescent="0.2">
      <c r="A76" s="3" t="s">
        <v>427</v>
      </c>
      <c r="B76" s="3" t="s">
        <v>94</v>
      </c>
      <c r="C76" s="54">
        <v>0</v>
      </c>
      <c r="D76" s="54">
        <v>14</v>
      </c>
    </row>
    <row r="77" spans="1:4" x14ac:dyDescent="0.2">
      <c r="A77" s="3" t="s">
        <v>209</v>
      </c>
      <c r="B77" s="3" t="s">
        <v>414</v>
      </c>
      <c r="C77" s="54">
        <v>152</v>
      </c>
      <c r="D77" s="54">
        <v>116</v>
      </c>
    </row>
    <row r="78" spans="1:4" x14ac:dyDescent="0.2">
      <c r="B78" s="3" t="s">
        <v>302</v>
      </c>
      <c r="C78" s="54">
        <v>34</v>
      </c>
      <c r="D78" s="54">
        <v>10</v>
      </c>
    </row>
    <row r="79" spans="1:4" x14ac:dyDescent="0.2">
      <c r="A79" s="3" t="s">
        <v>252</v>
      </c>
      <c r="B79" s="3" t="s">
        <v>253</v>
      </c>
      <c r="C79" s="54">
        <v>3</v>
      </c>
      <c r="D79" s="54">
        <v>2</v>
      </c>
    </row>
    <row r="80" spans="1:4" x14ac:dyDescent="0.2">
      <c r="A80" s="3" t="s">
        <v>152</v>
      </c>
      <c r="B80" s="3" t="s">
        <v>153</v>
      </c>
      <c r="C80" s="54">
        <v>66</v>
      </c>
      <c r="D80" s="54">
        <v>0</v>
      </c>
    </row>
    <row r="81" spans="1:4" x14ac:dyDescent="0.2">
      <c r="A81" s="3" t="s">
        <v>210</v>
      </c>
      <c r="B81" s="3" t="s">
        <v>9</v>
      </c>
      <c r="C81" s="54">
        <v>2424</v>
      </c>
      <c r="D81" s="54">
        <v>1674</v>
      </c>
    </row>
    <row r="82" spans="1:4" x14ac:dyDescent="0.2">
      <c r="A82" s="3" t="s">
        <v>154</v>
      </c>
      <c r="B82" s="3" t="s">
        <v>44</v>
      </c>
      <c r="C82" s="54">
        <v>3012</v>
      </c>
      <c r="D82" s="54">
        <v>2282</v>
      </c>
    </row>
    <row r="83" spans="1:4" x14ac:dyDescent="0.2">
      <c r="A83" s="3" t="s">
        <v>254</v>
      </c>
      <c r="B83" s="3" t="s">
        <v>429</v>
      </c>
      <c r="C83" s="54">
        <v>4</v>
      </c>
      <c r="D83" s="54">
        <v>5</v>
      </c>
    </row>
    <row r="84" spans="1:4" x14ac:dyDescent="0.2">
      <c r="A84" s="3" t="s">
        <v>187</v>
      </c>
      <c r="B84" s="3" t="s">
        <v>59</v>
      </c>
      <c r="C84" s="54">
        <v>301</v>
      </c>
      <c r="D84" s="54">
        <v>316</v>
      </c>
    </row>
    <row r="85" spans="1:4" x14ac:dyDescent="0.2">
      <c r="B85" s="3" t="s">
        <v>416</v>
      </c>
      <c r="C85" s="54">
        <v>532</v>
      </c>
      <c r="D85" s="54">
        <v>412</v>
      </c>
    </row>
    <row r="86" spans="1:4" x14ac:dyDescent="0.2">
      <c r="A86" s="3" t="s">
        <v>234</v>
      </c>
      <c r="B86" s="3" t="s">
        <v>411</v>
      </c>
      <c r="C86" s="54">
        <v>539</v>
      </c>
      <c r="D86" s="54">
        <v>570</v>
      </c>
    </row>
    <row r="87" spans="1:4" x14ac:dyDescent="0.2">
      <c r="B87" s="3" t="s">
        <v>412</v>
      </c>
      <c r="C87" s="54">
        <v>619</v>
      </c>
      <c r="D87" s="54">
        <v>509</v>
      </c>
    </row>
    <row r="88" spans="1:4" x14ac:dyDescent="0.2">
      <c r="A88" s="3" t="s">
        <v>280</v>
      </c>
      <c r="B88" s="3" t="s">
        <v>410</v>
      </c>
      <c r="C88" s="54">
        <v>7</v>
      </c>
      <c r="D88" s="54">
        <v>2</v>
      </c>
    </row>
    <row r="89" spans="1:4" x14ac:dyDescent="0.2">
      <c r="A89" s="3" t="s">
        <v>304</v>
      </c>
      <c r="B89" s="3" t="s">
        <v>305</v>
      </c>
      <c r="C89" s="54">
        <v>5</v>
      </c>
      <c r="D89" s="54">
        <v>1</v>
      </c>
    </row>
    <row r="90" spans="1:4" x14ac:dyDescent="0.2">
      <c r="A90" s="3" t="s">
        <v>212</v>
      </c>
      <c r="B90" s="3" t="s">
        <v>155</v>
      </c>
      <c r="C90" s="54">
        <v>634</v>
      </c>
      <c r="D90" s="54">
        <v>753</v>
      </c>
    </row>
    <row r="91" spans="1:4" x14ac:dyDescent="0.2">
      <c r="B91" s="3" t="s">
        <v>156</v>
      </c>
      <c r="C91" s="54">
        <v>90</v>
      </c>
      <c r="D91" s="54">
        <v>0</v>
      </c>
    </row>
    <row r="92" spans="1:4" x14ac:dyDescent="0.2">
      <c r="A92" s="3" t="s">
        <v>308</v>
      </c>
      <c r="B92" s="3" t="s">
        <v>309</v>
      </c>
      <c r="C92" s="54">
        <v>8</v>
      </c>
      <c r="D92" s="54">
        <v>0</v>
      </c>
    </row>
    <row r="93" spans="1:4" x14ac:dyDescent="0.2">
      <c r="B93" s="3" t="s">
        <v>472</v>
      </c>
      <c r="C93" s="54">
        <v>0</v>
      </c>
      <c r="D93" s="54">
        <v>9</v>
      </c>
    </row>
    <row r="94" spans="1:4" x14ac:dyDescent="0.2">
      <c r="A94" s="3" t="s">
        <v>80</v>
      </c>
      <c r="B94" s="3" t="s">
        <v>157</v>
      </c>
      <c r="C94" s="54">
        <v>50</v>
      </c>
      <c r="D94" s="54">
        <v>37</v>
      </c>
    </row>
    <row r="95" spans="1:4" x14ac:dyDescent="0.2">
      <c r="A95" s="3" t="s">
        <v>475</v>
      </c>
      <c r="B95" s="3" t="s">
        <v>303</v>
      </c>
      <c r="C95" s="54">
        <v>22</v>
      </c>
      <c r="D95" s="54">
        <v>8</v>
      </c>
    </row>
    <row r="96" spans="1:4" x14ac:dyDescent="0.2">
      <c r="A96" s="3" t="s">
        <v>186</v>
      </c>
      <c r="B96" s="3" t="s">
        <v>78</v>
      </c>
      <c r="C96" s="54">
        <v>1</v>
      </c>
      <c r="D96" s="54">
        <v>0</v>
      </c>
    </row>
    <row r="97" spans="1:4" x14ac:dyDescent="0.2">
      <c r="A97" s="3" t="s">
        <v>216</v>
      </c>
      <c r="B97" s="3" t="s">
        <v>406</v>
      </c>
      <c r="C97" s="54">
        <v>143</v>
      </c>
      <c r="D97" s="54">
        <v>196</v>
      </c>
    </row>
    <row r="98" spans="1:4" x14ac:dyDescent="0.2">
      <c r="B98" s="3" t="s">
        <v>408</v>
      </c>
      <c r="C98" s="54">
        <v>568</v>
      </c>
      <c r="D98" s="54">
        <v>441</v>
      </c>
    </row>
    <row r="99" spans="1:4" x14ac:dyDescent="0.2">
      <c r="B99" s="3" t="s">
        <v>417</v>
      </c>
      <c r="C99" s="54">
        <v>12</v>
      </c>
      <c r="D99" s="54">
        <v>178</v>
      </c>
    </row>
    <row r="100" spans="1:4" x14ac:dyDescent="0.2">
      <c r="A100" s="3" t="s">
        <v>428</v>
      </c>
      <c r="B100" s="3" t="s">
        <v>78</v>
      </c>
      <c r="C100" s="54">
        <v>0</v>
      </c>
      <c r="D100" s="54">
        <v>1</v>
      </c>
    </row>
    <row r="101" spans="1:4" x14ac:dyDescent="0.2">
      <c r="A101" s="3" t="s">
        <v>218</v>
      </c>
      <c r="B101" s="3" t="s">
        <v>99</v>
      </c>
      <c r="C101" s="54">
        <v>237</v>
      </c>
      <c r="D101" s="54">
        <v>200</v>
      </c>
    </row>
    <row r="102" spans="1:4" x14ac:dyDescent="0.2">
      <c r="A102" s="3" t="s">
        <v>217</v>
      </c>
      <c r="B102" s="3" t="s">
        <v>49</v>
      </c>
      <c r="C102" s="54">
        <v>189</v>
      </c>
      <c r="D102" s="54">
        <v>201</v>
      </c>
    </row>
    <row r="103" spans="1:4" x14ac:dyDescent="0.2">
      <c r="B103" s="3" t="s">
        <v>97</v>
      </c>
      <c r="C103" s="54">
        <v>48</v>
      </c>
      <c r="D103" s="54">
        <v>29</v>
      </c>
    </row>
    <row r="104" spans="1:4" x14ac:dyDescent="0.2">
      <c r="B104" s="3" t="s">
        <v>267</v>
      </c>
      <c r="C104" s="54">
        <v>232</v>
      </c>
      <c r="D104" s="54">
        <v>37</v>
      </c>
    </row>
    <row r="105" spans="1:4" x14ac:dyDescent="0.2">
      <c r="B105" s="3" t="s">
        <v>215</v>
      </c>
      <c r="C105" s="54">
        <v>162</v>
      </c>
      <c r="D105" s="54">
        <v>116</v>
      </c>
    </row>
    <row r="106" spans="1:4" x14ac:dyDescent="0.2">
      <c r="A106" s="3" t="s">
        <v>98</v>
      </c>
      <c r="B106" s="3" t="s">
        <v>223</v>
      </c>
      <c r="C106" s="54">
        <v>9</v>
      </c>
      <c r="D106" s="54">
        <v>0</v>
      </c>
    </row>
    <row r="107" spans="1:4" ht="15.75" customHeight="1" x14ac:dyDescent="0.2">
      <c r="B107" s="3" t="s">
        <v>158</v>
      </c>
      <c r="C107" s="54">
        <v>581</v>
      </c>
      <c r="D107" s="54">
        <v>508</v>
      </c>
    </row>
    <row r="108" spans="1:4" x14ac:dyDescent="0.2">
      <c r="B108" s="3" t="s">
        <v>413</v>
      </c>
      <c r="C108" s="54">
        <v>195</v>
      </c>
      <c r="D108" s="54">
        <v>152</v>
      </c>
    </row>
    <row r="109" spans="1:4" x14ac:dyDescent="0.2">
      <c r="A109" s="3" t="s">
        <v>219</v>
      </c>
      <c r="B109" s="3" t="s">
        <v>401</v>
      </c>
      <c r="C109" s="54">
        <v>1234</v>
      </c>
      <c r="D109" s="54">
        <v>1068</v>
      </c>
    </row>
    <row r="110" spans="1:4" x14ac:dyDescent="0.2">
      <c r="A110" s="3" t="s">
        <v>260</v>
      </c>
      <c r="B110" s="3" t="s">
        <v>224</v>
      </c>
      <c r="C110" s="54">
        <v>7</v>
      </c>
      <c r="D110" s="54">
        <v>5</v>
      </c>
    </row>
    <row r="111" spans="1:4" x14ac:dyDescent="0.2">
      <c r="A111" s="3" t="s">
        <v>191</v>
      </c>
      <c r="B111" s="3" t="s">
        <v>471</v>
      </c>
      <c r="C111" s="54">
        <v>9</v>
      </c>
      <c r="D111" s="54">
        <v>5</v>
      </c>
    </row>
    <row r="112" spans="1:4" x14ac:dyDescent="0.2">
      <c r="B112" s="3" t="s">
        <v>79</v>
      </c>
      <c r="C112" s="54">
        <v>3</v>
      </c>
      <c r="D112" s="54">
        <v>2</v>
      </c>
    </row>
    <row r="113" spans="1:8" x14ac:dyDescent="0.2">
      <c r="A113" s="3" t="s">
        <v>64</v>
      </c>
      <c r="B113" s="3" t="s">
        <v>403</v>
      </c>
      <c r="C113" s="54">
        <v>87</v>
      </c>
      <c r="D113" s="54">
        <v>9</v>
      </c>
    </row>
    <row r="114" spans="1:8" x14ac:dyDescent="0.2">
      <c r="A114" s="3" t="s">
        <v>225</v>
      </c>
      <c r="B114" s="3" t="s">
        <v>415</v>
      </c>
      <c r="C114" s="54">
        <v>102</v>
      </c>
      <c r="D114" s="54">
        <v>102</v>
      </c>
    </row>
    <row r="115" spans="1:8" x14ac:dyDescent="0.2">
      <c r="A115" s="3" t="s">
        <v>473</v>
      </c>
      <c r="B115" s="3" t="s">
        <v>474</v>
      </c>
      <c r="C115" s="54">
        <v>0</v>
      </c>
      <c r="D115" s="54">
        <v>5</v>
      </c>
    </row>
    <row r="116" spans="1:8" x14ac:dyDescent="0.2">
      <c r="A116" s="3" t="s">
        <v>42</v>
      </c>
      <c r="B116" s="3" t="s">
        <v>43</v>
      </c>
      <c r="C116" s="54">
        <f>1+1+4+3+1+1+3+3+1</f>
        <v>18</v>
      </c>
      <c r="D116" s="54">
        <f>(1+1+2+2+1+3+2+3+2+2+1+1+1)</f>
        <v>22</v>
      </c>
    </row>
    <row r="117" spans="1:8" x14ac:dyDescent="0.2">
      <c r="A117" s="10" t="s">
        <v>10</v>
      </c>
      <c r="C117" s="16">
        <f>SUM(C41:C116)</f>
        <v>20541</v>
      </c>
      <c r="D117" s="16">
        <f>SUM(D41:D116)</f>
        <v>17337</v>
      </c>
      <c r="F117" s="3"/>
      <c r="G117" s="17"/>
      <c r="H117" s="17"/>
    </row>
    <row r="118" spans="1:8" x14ac:dyDescent="0.2">
      <c r="A118" s="28"/>
      <c r="B118" s="29"/>
      <c r="C118" s="57"/>
      <c r="D118" s="57"/>
    </row>
    <row r="119" spans="1:8" ht="15" x14ac:dyDescent="0.25">
      <c r="A119" s="18" t="s">
        <v>11</v>
      </c>
      <c r="B119" s="19"/>
      <c r="C119" s="57"/>
      <c r="D119" s="57"/>
    </row>
    <row r="120" spans="1:8" x14ac:dyDescent="0.2">
      <c r="A120" s="20" t="s">
        <v>39</v>
      </c>
      <c r="B120" s="20" t="s">
        <v>12</v>
      </c>
      <c r="C120" s="58">
        <v>7</v>
      </c>
      <c r="D120" s="58">
        <v>6</v>
      </c>
    </row>
    <row r="121" spans="1:8" x14ac:dyDescent="0.2">
      <c r="A121" s="20" t="s">
        <v>313</v>
      </c>
      <c r="B121" s="20" t="s">
        <v>100</v>
      </c>
      <c r="C121" s="58">
        <v>164</v>
      </c>
      <c r="D121" s="58">
        <v>139</v>
      </c>
    </row>
    <row r="122" spans="1:8" x14ac:dyDescent="0.2">
      <c r="A122" s="20" t="s">
        <v>50</v>
      </c>
      <c r="B122" s="20" t="s">
        <v>51</v>
      </c>
      <c r="C122" s="58">
        <v>550</v>
      </c>
      <c r="D122" s="58">
        <v>218</v>
      </c>
    </row>
    <row r="123" spans="1:8" x14ac:dyDescent="0.2">
      <c r="A123" s="20" t="s">
        <v>174</v>
      </c>
      <c r="B123" s="20" t="s">
        <v>392</v>
      </c>
      <c r="C123" s="58">
        <v>72</v>
      </c>
      <c r="D123" s="58">
        <v>105</v>
      </c>
    </row>
    <row r="124" spans="1:8" x14ac:dyDescent="0.2">
      <c r="A124" s="20" t="s">
        <v>32</v>
      </c>
      <c r="B124" s="20" t="s">
        <v>37</v>
      </c>
      <c r="C124" s="58">
        <v>71</v>
      </c>
      <c r="D124" s="58">
        <v>84</v>
      </c>
    </row>
    <row r="125" spans="1:8" x14ac:dyDescent="0.2">
      <c r="A125" s="20"/>
      <c r="B125" s="20" t="s">
        <v>101</v>
      </c>
      <c r="C125" s="58">
        <v>56</v>
      </c>
      <c r="D125" s="58">
        <v>67</v>
      </c>
    </row>
    <row r="126" spans="1:8" x14ac:dyDescent="0.2">
      <c r="A126" s="20" t="s">
        <v>41</v>
      </c>
      <c r="B126" s="20" t="s">
        <v>102</v>
      </c>
      <c r="C126" s="58">
        <v>374</v>
      </c>
      <c r="D126" s="58">
        <v>350</v>
      </c>
    </row>
    <row r="127" spans="1:8" x14ac:dyDescent="0.2">
      <c r="A127" s="20"/>
      <c r="B127" s="20" t="s">
        <v>103</v>
      </c>
      <c r="C127" s="58">
        <v>85</v>
      </c>
      <c r="D127" s="58">
        <v>64</v>
      </c>
    </row>
    <row r="128" spans="1:8" x14ac:dyDescent="0.2">
      <c r="A128" s="20"/>
      <c r="B128" s="20" t="s">
        <v>33</v>
      </c>
      <c r="C128" s="58">
        <v>229</v>
      </c>
      <c r="D128" s="58">
        <v>271</v>
      </c>
    </row>
    <row r="129" spans="1:8" x14ac:dyDescent="0.2">
      <c r="A129" s="20"/>
      <c r="B129" s="20" t="s">
        <v>104</v>
      </c>
      <c r="C129" s="58">
        <v>9</v>
      </c>
      <c r="D129" s="58">
        <v>11</v>
      </c>
    </row>
    <row r="130" spans="1:8" x14ac:dyDescent="0.2">
      <c r="A130" s="20" t="s">
        <v>312</v>
      </c>
      <c r="B130" s="32" t="s">
        <v>105</v>
      </c>
      <c r="C130" s="58">
        <v>361</v>
      </c>
      <c r="D130" s="58">
        <v>575</v>
      </c>
    </row>
    <row r="131" spans="1:8" x14ac:dyDescent="0.2">
      <c r="A131" s="20"/>
      <c r="B131" s="20" t="s">
        <v>106</v>
      </c>
      <c r="C131" s="58">
        <v>409</v>
      </c>
      <c r="D131" s="58">
        <v>430</v>
      </c>
    </row>
    <row r="132" spans="1:8" x14ac:dyDescent="0.2">
      <c r="A132" s="20"/>
      <c r="B132" s="20" t="s">
        <v>67</v>
      </c>
      <c r="C132" s="58">
        <v>12</v>
      </c>
      <c r="D132" s="58">
        <v>23</v>
      </c>
    </row>
    <row r="133" spans="1:8" x14ac:dyDescent="0.2">
      <c r="A133" s="21" t="s">
        <v>13</v>
      </c>
      <c r="B133" s="19"/>
      <c r="C133" s="59">
        <f t="shared" ref="C133" si="4">SUM(C120:C132)</f>
        <v>2399</v>
      </c>
      <c r="D133" s="59">
        <f t="shared" ref="D133" si="5">SUM(D120:D132)</f>
        <v>2343</v>
      </c>
      <c r="F133" s="3"/>
      <c r="G133" s="17"/>
      <c r="H133" s="17"/>
    </row>
    <row r="134" spans="1:8" x14ac:dyDescent="0.2">
      <c r="A134" s="28"/>
      <c r="B134" s="29"/>
      <c r="C134" s="57"/>
      <c r="D134" s="57"/>
    </row>
    <row r="135" spans="1:8" ht="15" x14ac:dyDescent="0.25">
      <c r="A135" s="24" t="s">
        <v>14</v>
      </c>
      <c r="B135" s="26"/>
      <c r="C135" s="54"/>
    </row>
    <row r="136" spans="1:8" x14ac:dyDescent="0.2">
      <c r="A136" s="26" t="s">
        <v>467</v>
      </c>
      <c r="B136" s="26" t="s">
        <v>468</v>
      </c>
      <c r="C136" s="54">
        <v>0</v>
      </c>
      <c r="D136" s="54">
        <v>2</v>
      </c>
    </row>
    <row r="137" spans="1:8" x14ac:dyDescent="0.2">
      <c r="A137" s="26" t="s">
        <v>107</v>
      </c>
      <c r="B137" s="26" t="s">
        <v>263</v>
      </c>
      <c r="C137" s="54">
        <v>171</v>
      </c>
      <c r="D137" s="54">
        <v>165</v>
      </c>
      <c r="F137" s="13"/>
    </row>
    <row r="138" spans="1:8" x14ac:dyDescent="0.2">
      <c r="A138" s="4"/>
      <c r="B138" s="26" t="s">
        <v>262</v>
      </c>
      <c r="C138" s="54">
        <v>56</v>
      </c>
      <c r="D138" s="54">
        <v>42</v>
      </c>
    </row>
    <row r="139" spans="1:8" x14ac:dyDescent="0.2">
      <c r="A139" s="4"/>
      <c r="B139" s="26" t="s">
        <v>324</v>
      </c>
      <c r="C139" s="54">
        <v>50</v>
      </c>
      <c r="D139" s="54">
        <v>230</v>
      </c>
    </row>
    <row r="140" spans="1:8" x14ac:dyDescent="0.2">
      <c r="A140" s="4"/>
      <c r="B140" s="26" t="s">
        <v>233</v>
      </c>
      <c r="C140" s="54">
        <v>71</v>
      </c>
      <c r="D140" s="54">
        <v>16</v>
      </c>
    </row>
    <row r="141" spans="1:8" x14ac:dyDescent="0.2">
      <c r="A141" s="26"/>
      <c r="B141" s="26" t="s">
        <v>168</v>
      </c>
      <c r="C141" s="54">
        <v>199</v>
      </c>
      <c r="D141" s="54">
        <v>185</v>
      </c>
    </row>
    <row r="142" spans="1:8" x14ac:dyDescent="0.2">
      <c r="A142" s="26" t="s">
        <v>197</v>
      </c>
      <c r="B142" s="26" t="s">
        <v>198</v>
      </c>
      <c r="C142" s="54">
        <v>470</v>
      </c>
      <c r="D142" s="54">
        <v>544</v>
      </c>
    </row>
    <row r="143" spans="1:8" x14ac:dyDescent="0.2">
      <c r="A143" s="26" t="s">
        <v>247</v>
      </c>
      <c r="B143" s="26" t="s">
        <v>85</v>
      </c>
      <c r="C143" s="54">
        <v>24</v>
      </c>
      <c r="D143" s="54">
        <v>31</v>
      </c>
    </row>
    <row r="144" spans="1:8" x14ac:dyDescent="0.2">
      <c r="A144" s="26"/>
      <c r="B144" s="26" t="s">
        <v>246</v>
      </c>
      <c r="C144" s="54">
        <v>990</v>
      </c>
      <c r="D144" s="54">
        <v>1950</v>
      </c>
    </row>
    <row r="145" spans="1:9" x14ac:dyDescent="0.2">
      <c r="A145" s="26"/>
      <c r="B145" s="26" t="s">
        <v>261</v>
      </c>
      <c r="C145" s="54">
        <v>1502</v>
      </c>
      <c r="D145" s="54">
        <v>279</v>
      </c>
    </row>
    <row r="146" spans="1:9" x14ac:dyDescent="0.2">
      <c r="A146" s="26"/>
      <c r="B146" s="26" t="s">
        <v>287</v>
      </c>
      <c r="C146" s="54">
        <v>806</v>
      </c>
      <c r="D146" s="54">
        <v>1988</v>
      </c>
    </row>
    <row r="147" spans="1:9" x14ac:dyDescent="0.2">
      <c r="A147" s="26"/>
      <c r="B147" s="26" t="s">
        <v>47</v>
      </c>
      <c r="C147" s="54">
        <v>2427</v>
      </c>
      <c r="D147" s="54">
        <v>3244</v>
      </c>
    </row>
    <row r="148" spans="1:9" x14ac:dyDescent="0.2">
      <c r="A148" s="26"/>
      <c r="B148" s="26" t="s">
        <v>15</v>
      </c>
      <c r="C148" s="54">
        <v>2814</v>
      </c>
      <c r="D148" s="54">
        <v>4142</v>
      </c>
    </row>
    <row r="149" spans="1:9" x14ac:dyDescent="0.2">
      <c r="A149" s="26"/>
      <c r="B149" s="26" t="s">
        <v>16</v>
      </c>
      <c r="C149" s="54">
        <v>2650</v>
      </c>
      <c r="D149" s="54">
        <v>3465</v>
      </c>
    </row>
    <row r="150" spans="1:9" x14ac:dyDescent="0.2">
      <c r="A150" s="26"/>
      <c r="B150" s="26" t="s">
        <v>165</v>
      </c>
      <c r="C150" s="54">
        <v>0</v>
      </c>
      <c r="D150" s="54">
        <v>317</v>
      </c>
    </row>
    <row r="151" spans="1:9" x14ac:dyDescent="0.2">
      <c r="A151" s="26"/>
      <c r="B151" s="26" t="s">
        <v>464</v>
      </c>
      <c r="C151" s="54">
        <v>2244</v>
      </c>
      <c r="D151" s="54">
        <v>3430</v>
      </c>
    </row>
    <row r="152" spans="1:9" x14ac:dyDescent="0.2">
      <c r="A152" s="26"/>
      <c r="B152" s="26" t="s">
        <v>288</v>
      </c>
      <c r="C152" s="54">
        <v>466</v>
      </c>
      <c r="D152" s="54">
        <v>418</v>
      </c>
    </row>
    <row r="153" spans="1:9" x14ac:dyDescent="0.2">
      <c r="A153" s="26"/>
      <c r="B153" s="26" t="s">
        <v>317</v>
      </c>
      <c r="C153" s="54">
        <v>405</v>
      </c>
      <c r="D153" s="54">
        <v>226</v>
      </c>
    </row>
    <row r="154" spans="1:9" x14ac:dyDescent="0.2">
      <c r="A154" s="26" t="s">
        <v>228</v>
      </c>
      <c r="B154" s="26" t="s">
        <v>230</v>
      </c>
      <c r="C154" s="54">
        <v>75</v>
      </c>
      <c r="D154" s="54">
        <v>0</v>
      </c>
      <c r="I154" s="33"/>
    </row>
    <row r="155" spans="1:9" x14ac:dyDescent="0.2">
      <c r="A155" s="26"/>
      <c r="B155" s="26" t="s">
        <v>325</v>
      </c>
      <c r="C155" s="54">
        <v>61</v>
      </c>
      <c r="D155" s="54">
        <v>12</v>
      </c>
      <c r="I155" s="33"/>
    </row>
    <row r="156" spans="1:9" x14ac:dyDescent="0.2">
      <c r="A156" s="26"/>
      <c r="B156" s="26" t="s">
        <v>463</v>
      </c>
      <c r="C156" s="54">
        <v>0</v>
      </c>
      <c r="D156" s="54">
        <v>161</v>
      </c>
      <c r="I156" s="33"/>
    </row>
    <row r="157" spans="1:9" x14ac:dyDescent="0.2">
      <c r="B157" s="26" t="s">
        <v>229</v>
      </c>
      <c r="C157" s="54">
        <v>660</v>
      </c>
      <c r="D157" s="54">
        <v>116</v>
      </c>
      <c r="I157" s="33"/>
    </row>
    <row r="158" spans="1:9" x14ac:dyDescent="0.2">
      <c r="A158" s="26" t="s">
        <v>108</v>
      </c>
      <c r="B158" s="26" t="s">
        <v>235</v>
      </c>
      <c r="C158" s="54">
        <v>2422</v>
      </c>
      <c r="D158" s="54">
        <v>2785</v>
      </c>
    </row>
    <row r="159" spans="1:9" x14ac:dyDescent="0.2">
      <c r="A159" s="26" t="s">
        <v>159</v>
      </c>
      <c r="B159" s="26" t="s">
        <v>38</v>
      </c>
      <c r="C159" s="54">
        <v>1353</v>
      </c>
      <c r="D159" s="54">
        <v>1140</v>
      </c>
    </row>
    <row r="160" spans="1:9" x14ac:dyDescent="0.2">
      <c r="A160" s="26" t="s">
        <v>75</v>
      </c>
      <c r="B160" s="26" t="s">
        <v>109</v>
      </c>
      <c r="C160" s="54">
        <v>6</v>
      </c>
      <c r="D160" s="54">
        <v>7</v>
      </c>
      <c r="I160" s="33"/>
    </row>
    <row r="161" spans="1:9" x14ac:dyDescent="0.2">
      <c r="A161" s="26" t="s">
        <v>327</v>
      </c>
      <c r="B161" s="26" t="s">
        <v>328</v>
      </c>
      <c r="C161" s="54">
        <v>404</v>
      </c>
      <c r="D161" s="54">
        <v>9</v>
      </c>
      <c r="I161" s="33"/>
    </row>
    <row r="162" spans="1:9" x14ac:dyDescent="0.2">
      <c r="A162" s="26" t="s">
        <v>62</v>
      </c>
      <c r="B162" s="26" t="s">
        <v>160</v>
      </c>
      <c r="C162" s="54">
        <v>1311</v>
      </c>
      <c r="D162" s="54">
        <v>1606</v>
      </c>
    </row>
    <row r="163" spans="1:9" x14ac:dyDescent="0.2">
      <c r="A163" s="26"/>
      <c r="B163" s="26" t="s">
        <v>318</v>
      </c>
      <c r="C163" s="54">
        <v>12</v>
      </c>
      <c r="D163" s="54">
        <v>128</v>
      </c>
    </row>
    <row r="164" spans="1:9" x14ac:dyDescent="0.2">
      <c r="A164" s="26"/>
      <c r="B164" s="26" t="s">
        <v>161</v>
      </c>
      <c r="C164" s="54">
        <v>3738</v>
      </c>
      <c r="D164" s="54">
        <v>3720</v>
      </c>
    </row>
    <row r="165" spans="1:9" x14ac:dyDescent="0.2">
      <c r="A165" s="26"/>
      <c r="B165" s="26" t="s">
        <v>162</v>
      </c>
      <c r="C165" s="54">
        <v>4248</v>
      </c>
      <c r="D165" s="54">
        <v>3732</v>
      </c>
    </row>
    <row r="166" spans="1:9" x14ac:dyDescent="0.2">
      <c r="A166" s="26"/>
      <c r="B166" s="26" t="s">
        <v>192</v>
      </c>
      <c r="C166" s="54">
        <v>6</v>
      </c>
      <c r="D166" s="54">
        <v>0</v>
      </c>
    </row>
    <row r="167" spans="1:9" x14ac:dyDescent="0.2">
      <c r="A167" s="26"/>
      <c r="B167" s="26" t="s">
        <v>460</v>
      </c>
      <c r="C167" s="54">
        <v>1328</v>
      </c>
      <c r="D167" s="54">
        <v>314</v>
      </c>
    </row>
    <row r="168" spans="1:9" x14ac:dyDescent="0.2">
      <c r="A168" s="26"/>
      <c r="B168" s="26" t="s">
        <v>459</v>
      </c>
      <c r="C168" s="54">
        <v>1811</v>
      </c>
      <c r="D168" s="54">
        <v>3663</v>
      </c>
    </row>
    <row r="169" spans="1:9" x14ac:dyDescent="0.2">
      <c r="A169" s="26" t="s">
        <v>278</v>
      </c>
      <c r="B169" s="26" t="s">
        <v>279</v>
      </c>
      <c r="C169" s="54">
        <v>487</v>
      </c>
      <c r="D169" s="54">
        <v>0</v>
      </c>
    </row>
    <row r="170" spans="1:9" x14ac:dyDescent="0.2">
      <c r="A170" s="26" t="s">
        <v>163</v>
      </c>
      <c r="B170" s="3" t="s">
        <v>272</v>
      </c>
      <c r="C170" s="54">
        <v>888</v>
      </c>
      <c r="D170" s="54">
        <v>832</v>
      </c>
    </row>
    <row r="171" spans="1:9" x14ac:dyDescent="0.2">
      <c r="A171" s="26"/>
      <c r="B171" s="3" t="s">
        <v>330</v>
      </c>
      <c r="C171" s="54">
        <v>718</v>
      </c>
      <c r="D171" s="54">
        <v>967</v>
      </c>
    </row>
    <row r="172" spans="1:9" x14ac:dyDescent="0.2">
      <c r="A172" s="26" t="s">
        <v>17</v>
      </c>
      <c r="B172" s="26" t="s">
        <v>449</v>
      </c>
      <c r="C172" s="54">
        <v>877</v>
      </c>
      <c r="D172" s="54">
        <v>1316</v>
      </c>
    </row>
    <row r="173" spans="1:9" x14ac:dyDescent="0.2">
      <c r="A173" s="26"/>
      <c r="B173" s="26" t="s">
        <v>448</v>
      </c>
      <c r="C173" s="54">
        <v>1359</v>
      </c>
      <c r="D173" s="54">
        <v>1458</v>
      </c>
    </row>
    <row r="174" spans="1:9" x14ac:dyDescent="0.2">
      <c r="A174" s="26"/>
      <c r="B174" s="34" t="s">
        <v>315</v>
      </c>
      <c r="C174" s="54">
        <v>2109</v>
      </c>
      <c r="D174" s="54">
        <v>1708</v>
      </c>
      <c r="G174" s="33"/>
    </row>
    <row r="175" spans="1:9" x14ac:dyDescent="0.2">
      <c r="A175" s="26"/>
      <c r="B175" s="34" t="s">
        <v>314</v>
      </c>
      <c r="C175" s="54">
        <v>3</v>
      </c>
      <c r="D175" s="54">
        <v>6</v>
      </c>
      <c r="G175" s="33"/>
    </row>
    <row r="176" spans="1:9" x14ac:dyDescent="0.2">
      <c r="A176" s="26"/>
      <c r="B176" s="26" t="s">
        <v>110</v>
      </c>
      <c r="C176" s="54">
        <v>677</v>
      </c>
      <c r="D176" s="54">
        <v>896</v>
      </c>
    </row>
    <row r="177" spans="1:9" x14ac:dyDescent="0.2">
      <c r="A177" s="26"/>
      <c r="B177" s="26" t="s">
        <v>316</v>
      </c>
      <c r="C177" s="54">
        <v>387</v>
      </c>
      <c r="D177" s="54">
        <v>824</v>
      </c>
    </row>
    <row r="178" spans="1:9" x14ac:dyDescent="0.2">
      <c r="A178" s="26"/>
      <c r="B178" s="26" t="s">
        <v>450</v>
      </c>
      <c r="C178" s="54">
        <v>1656</v>
      </c>
      <c r="D178" s="54">
        <v>1338</v>
      </c>
    </row>
    <row r="179" spans="1:9" x14ac:dyDescent="0.2">
      <c r="A179" s="26"/>
      <c r="B179" s="26" t="s">
        <v>18</v>
      </c>
      <c r="C179" s="54">
        <v>1913</v>
      </c>
      <c r="D179" s="54">
        <v>2115</v>
      </c>
    </row>
    <row r="180" spans="1:9" x14ac:dyDescent="0.2">
      <c r="A180" s="26"/>
      <c r="B180" s="26" t="s">
        <v>111</v>
      </c>
      <c r="C180" s="54">
        <v>1233</v>
      </c>
      <c r="D180" s="54">
        <v>1069</v>
      </c>
    </row>
    <row r="181" spans="1:9" x14ac:dyDescent="0.2">
      <c r="A181" s="26" t="s">
        <v>319</v>
      </c>
      <c r="B181" s="26" t="s">
        <v>451</v>
      </c>
      <c r="C181" s="54">
        <v>95</v>
      </c>
      <c r="D181" s="54">
        <v>58</v>
      </c>
      <c r="I181" s="33"/>
    </row>
    <row r="182" spans="1:9" x14ac:dyDescent="0.2">
      <c r="A182" s="26" t="s">
        <v>335</v>
      </c>
      <c r="B182" s="26" t="s">
        <v>336</v>
      </c>
      <c r="C182" s="54">
        <v>8</v>
      </c>
      <c r="D182" s="54">
        <v>490</v>
      </c>
      <c r="I182" s="33"/>
    </row>
    <row r="183" spans="1:9" x14ac:dyDescent="0.2">
      <c r="A183" s="26" t="s">
        <v>200</v>
      </c>
      <c r="B183" s="26" t="s">
        <v>331</v>
      </c>
      <c r="C183" s="54">
        <v>984</v>
      </c>
      <c r="D183" s="54">
        <v>616</v>
      </c>
      <c r="I183" s="33"/>
    </row>
    <row r="184" spans="1:9" x14ac:dyDescent="0.2">
      <c r="A184" s="26"/>
      <c r="B184" s="26" t="s">
        <v>332</v>
      </c>
      <c r="C184" s="54">
        <v>48</v>
      </c>
      <c r="D184" s="54">
        <v>71</v>
      </c>
      <c r="I184" s="33"/>
    </row>
    <row r="185" spans="1:9" x14ac:dyDescent="0.2">
      <c r="A185" s="26" t="s">
        <v>321</v>
      </c>
      <c r="B185" s="26" t="s">
        <v>322</v>
      </c>
      <c r="C185" s="54">
        <v>123</v>
      </c>
      <c r="D185" s="54">
        <v>41</v>
      </c>
      <c r="I185" s="33"/>
    </row>
    <row r="186" spans="1:9" x14ac:dyDescent="0.2">
      <c r="A186" s="26"/>
      <c r="B186" s="26" t="s">
        <v>323</v>
      </c>
      <c r="C186" s="54">
        <v>60</v>
      </c>
      <c r="D186" s="54">
        <v>38</v>
      </c>
      <c r="I186" s="33"/>
    </row>
    <row r="187" spans="1:9" x14ac:dyDescent="0.2">
      <c r="A187" s="26" t="s">
        <v>238</v>
      </c>
      <c r="B187" s="26" t="s">
        <v>239</v>
      </c>
      <c r="C187" s="54">
        <v>155</v>
      </c>
      <c r="D187" s="54">
        <v>145</v>
      </c>
      <c r="I187" s="33"/>
    </row>
    <row r="188" spans="1:9" x14ac:dyDescent="0.2">
      <c r="A188" s="26" t="s">
        <v>281</v>
      </c>
      <c r="B188" s="26" t="s">
        <v>282</v>
      </c>
      <c r="C188" s="54">
        <v>480</v>
      </c>
      <c r="D188" s="54">
        <v>11</v>
      </c>
      <c r="I188" s="33"/>
    </row>
    <row r="189" spans="1:9" x14ac:dyDescent="0.2">
      <c r="A189" s="26" t="s">
        <v>164</v>
      </c>
      <c r="B189" s="26" t="s">
        <v>165</v>
      </c>
      <c r="C189" s="54">
        <v>434</v>
      </c>
      <c r="D189" s="54">
        <v>0</v>
      </c>
    </row>
    <row r="190" spans="1:9" x14ac:dyDescent="0.2">
      <c r="A190" s="26" t="s">
        <v>458</v>
      </c>
      <c r="B190" s="26" t="s">
        <v>193</v>
      </c>
      <c r="C190" s="54">
        <v>1094</v>
      </c>
      <c r="D190" s="54">
        <v>592</v>
      </c>
    </row>
    <row r="191" spans="1:9" x14ac:dyDescent="0.2">
      <c r="A191" s="26" t="s">
        <v>465</v>
      </c>
      <c r="B191" s="26" t="s">
        <v>466</v>
      </c>
      <c r="C191" s="54">
        <v>0</v>
      </c>
      <c r="D191" s="54">
        <v>61</v>
      </c>
    </row>
    <row r="192" spans="1:9" x14ac:dyDescent="0.2">
      <c r="A192" s="26" t="s">
        <v>461</v>
      </c>
      <c r="B192" s="26" t="s">
        <v>462</v>
      </c>
      <c r="C192" s="54">
        <v>0</v>
      </c>
      <c r="D192" s="54">
        <v>28</v>
      </c>
    </row>
    <row r="193" spans="1:4" x14ac:dyDescent="0.2">
      <c r="A193" s="26" t="s">
        <v>248</v>
      </c>
      <c r="B193" s="26" t="s">
        <v>227</v>
      </c>
      <c r="C193" s="54">
        <v>72</v>
      </c>
      <c r="D193" s="54">
        <v>124</v>
      </c>
    </row>
    <row r="194" spans="1:4" x14ac:dyDescent="0.2">
      <c r="A194" s="26"/>
      <c r="B194" s="26" t="s">
        <v>112</v>
      </c>
      <c r="C194" s="54">
        <v>41</v>
      </c>
      <c r="D194" s="54">
        <v>52</v>
      </c>
    </row>
    <row r="195" spans="1:4" x14ac:dyDescent="0.2">
      <c r="A195" s="26"/>
      <c r="B195" s="26" t="s">
        <v>113</v>
      </c>
      <c r="C195" s="54">
        <v>523</v>
      </c>
      <c r="D195" s="54">
        <v>647</v>
      </c>
    </row>
    <row r="196" spans="1:4" x14ac:dyDescent="0.2">
      <c r="A196" s="26"/>
      <c r="B196" s="26" t="s">
        <v>249</v>
      </c>
      <c r="C196" s="54">
        <v>108</v>
      </c>
      <c r="D196" s="54">
        <v>137</v>
      </c>
    </row>
    <row r="197" spans="1:4" x14ac:dyDescent="0.2">
      <c r="A197" s="26"/>
      <c r="B197" s="26" t="s">
        <v>166</v>
      </c>
      <c r="C197" s="54">
        <v>90</v>
      </c>
      <c r="D197" s="54">
        <v>62</v>
      </c>
    </row>
    <row r="198" spans="1:4" x14ac:dyDescent="0.2">
      <c r="A198" s="26"/>
      <c r="B198" s="26" t="s">
        <v>54</v>
      </c>
      <c r="C198" s="54">
        <v>196</v>
      </c>
      <c r="D198" s="54">
        <v>194</v>
      </c>
    </row>
    <row r="199" spans="1:4" x14ac:dyDescent="0.2">
      <c r="A199" s="26" t="s">
        <v>270</v>
      </c>
      <c r="B199" s="26" t="s">
        <v>271</v>
      </c>
      <c r="C199" s="54">
        <v>84</v>
      </c>
      <c r="D199" s="54">
        <v>101</v>
      </c>
    </row>
    <row r="200" spans="1:4" x14ac:dyDescent="0.2">
      <c r="A200" s="26" t="s">
        <v>240</v>
      </c>
      <c r="B200" s="26" t="s">
        <v>241</v>
      </c>
      <c r="C200" s="54">
        <v>195</v>
      </c>
      <c r="D200" s="54">
        <v>191</v>
      </c>
    </row>
    <row r="201" spans="1:4" x14ac:dyDescent="0.2">
      <c r="A201" s="26" t="s">
        <v>231</v>
      </c>
      <c r="B201" s="26" t="s">
        <v>320</v>
      </c>
      <c r="C201" s="54">
        <v>63</v>
      </c>
      <c r="D201" s="54">
        <v>63</v>
      </c>
    </row>
    <row r="202" spans="1:4" x14ac:dyDescent="0.2">
      <c r="A202" s="26"/>
      <c r="B202" s="26" t="s">
        <v>232</v>
      </c>
      <c r="C202" s="54">
        <v>49</v>
      </c>
      <c r="D202" s="54">
        <v>8</v>
      </c>
    </row>
    <row r="203" spans="1:4" x14ac:dyDescent="0.2">
      <c r="A203" s="26" t="s">
        <v>194</v>
      </c>
      <c r="B203" s="26" t="s">
        <v>195</v>
      </c>
      <c r="C203" s="54">
        <v>3</v>
      </c>
      <c r="D203" s="54">
        <v>0</v>
      </c>
    </row>
    <row r="204" spans="1:4" x14ac:dyDescent="0.2">
      <c r="A204" s="26"/>
      <c r="B204" s="26" t="s">
        <v>196</v>
      </c>
      <c r="C204" s="54">
        <v>728</v>
      </c>
      <c r="D204" s="54">
        <v>1112</v>
      </c>
    </row>
    <row r="205" spans="1:4" x14ac:dyDescent="0.2">
      <c r="A205" s="26"/>
      <c r="B205" s="26" t="s">
        <v>226</v>
      </c>
      <c r="C205" s="54">
        <v>32</v>
      </c>
      <c r="D205" s="54">
        <v>29</v>
      </c>
    </row>
    <row r="206" spans="1:4" x14ac:dyDescent="0.2">
      <c r="A206" s="26"/>
      <c r="B206" s="26" t="s">
        <v>290</v>
      </c>
      <c r="C206" s="54">
        <v>128</v>
      </c>
      <c r="D206" s="54">
        <v>74</v>
      </c>
    </row>
    <row r="207" spans="1:4" x14ac:dyDescent="0.2">
      <c r="A207" s="26"/>
      <c r="B207" s="26" t="s">
        <v>326</v>
      </c>
      <c r="C207" s="54">
        <v>66</v>
      </c>
      <c r="D207" s="54">
        <v>48</v>
      </c>
    </row>
    <row r="208" spans="1:4" x14ac:dyDescent="0.2">
      <c r="A208" s="26" t="s">
        <v>19</v>
      </c>
      <c r="B208" s="26" t="s">
        <v>250</v>
      </c>
      <c r="C208" s="54">
        <v>1452</v>
      </c>
      <c r="D208" s="54">
        <v>1470</v>
      </c>
    </row>
    <row r="209" spans="1:8" x14ac:dyDescent="0.2">
      <c r="A209" s="26"/>
      <c r="B209" s="26" t="s">
        <v>167</v>
      </c>
      <c r="C209" s="54">
        <v>770</v>
      </c>
      <c r="D209" s="54">
        <v>880</v>
      </c>
    </row>
    <row r="210" spans="1:8" x14ac:dyDescent="0.2">
      <c r="A210" s="26"/>
      <c r="B210" s="26" t="s">
        <v>265</v>
      </c>
      <c r="C210" s="54">
        <v>1588</v>
      </c>
      <c r="D210" s="54">
        <v>1503</v>
      </c>
      <c r="E210" s="6"/>
      <c r="F210" s="3"/>
      <c r="G210" s="17"/>
      <c r="H210" s="17"/>
    </row>
    <row r="211" spans="1:8" x14ac:dyDescent="0.2">
      <c r="A211" s="26" t="s">
        <v>236</v>
      </c>
      <c r="B211" s="26" t="s">
        <v>237</v>
      </c>
      <c r="C211" s="54">
        <v>506</v>
      </c>
      <c r="D211" s="54">
        <v>1292</v>
      </c>
      <c r="E211" s="6"/>
      <c r="F211" s="3"/>
      <c r="G211" s="17"/>
      <c r="H211" s="17"/>
    </row>
    <row r="212" spans="1:8" x14ac:dyDescent="0.2">
      <c r="A212" s="26" t="s">
        <v>333</v>
      </c>
      <c r="B212" s="26" t="s">
        <v>76</v>
      </c>
      <c r="C212" s="54">
        <v>6</v>
      </c>
      <c r="D212" s="54">
        <v>4</v>
      </c>
      <c r="E212" s="6"/>
      <c r="F212" s="3"/>
      <c r="G212" s="17"/>
      <c r="H212" s="17"/>
    </row>
    <row r="213" spans="1:8" x14ac:dyDescent="0.2">
      <c r="A213" s="26" t="s">
        <v>251</v>
      </c>
      <c r="B213" s="26" t="s">
        <v>199</v>
      </c>
      <c r="C213" s="54">
        <v>19</v>
      </c>
      <c r="D213" s="54">
        <v>0</v>
      </c>
    </row>
    <row r="214" spans="1:8" x14ac:dyDescent="0.2">
      <c r="A214" s="26"/>
      <c r="B214" s="26" t="s">
        <v>329</v>
      </c>
      <c r="C214" s="54">
        <v>31</v>
      </c>
      <c r="D214" s="54">
        <v>74</v>
      </c>
    </row>
    <row r="215" spans="1:8" x14ac:dyDescent="0.2">
      <c r="A215" s="26" t="s">
        <v>334</v>
      </c>
      <c r="B215" s="26" t="s">
        <v>112</v>
      </c>
      <c r="C215" s="54">
        <v>0</v>
      </c>
      <c r="D215" s="54">
        <v>1</v>
      </c>
    </row>
    <row r="216" spans="1:8" x14ac:dyDescent="0.2">
      <c r="A216" s="26"/>
      <c r="B216" s="26" t="s">
        <v>452</v>
      </c>
      <c r="C216" s="54">
        <v>5</v>
      </c>
      <c r="D216" s="54">
        <v>31</v>
      </c>
    </row>
    <row r="217" spans="1:8" s="6" customFormat="1" x14ac:dyDescent="0.2">
      <c r="A217" s="10" t="s">
        <v>20</v>
      </c>
      <c r="B217" s="26"/>
      <c r="C217" s="27">
        <f>SUM(C136:C216)</f>
        <v>55323</v>
      </c>
      <c r="D217" s="27">
        <f>SUM(D136:D216)</f>
        <v>60844</v>
      </c>
      <c r="E217" s="27" t="s">
        <v>234</v>
      </c>
      <c r="F217" s="4"/>
    </row>
    <row r="218" spans="1:8" s="6" customFormat="1" x14ac:dyDescent="0.2">
      <c r="A218" s="28"/>
      <c r="B218" s="29"/>
      <c r="C218" s="57"/>
      <c r="D218" s="57"/>
      <c r="E218" s="3"/>
      <c r="F218" s="4"/>
    </row>
    <row r="219" spans="1:8" s="6" customFormat="1" ht="15" x14ac:dyDescent="0.25">
      <c r="A219" s="18" t="s">
        <v>169</v>
      </c>
      <c r="B219" s="19"/>
      <c r="C219" s="58"/>
      <c r="D219" s="58"/>
      <c r="E219" s="3"/>
      <c r="F219" s="4"/>
    </row>
    <row r="220" spans="1:8" s="6" customFormat="1" x14ac:dyDescent="0.2">
      <c r="A220" s="20" t="s">
        <v>201</v>
      </c>
      <c r="B220" s="19" t="s">
        <v>202</v>
      </c>
      <c r="C220" s="58"/>
      <c r="D220" s="58"/>
      <c r="E220" s="3"/>
      <c r="F220" s="4"/>
    </row>
    <row r="221" spans="1:8" s="6" customFormat="1" x14ac:dyDescent="0.2">
      <c r="A221" s="20" t="s">
        <v>170</v>
      </c>
      <c r="B221" s="19" t="s">
        <v>171</v>
      </c>
      <c r="C221" s="58">
        <v>531</v>
      </c>
      <c r="D221" s="58">
        <v>519</v>
      </c>
      <c r="E221" s="3"/>
      <c r="F221" s="4"/>
    </row>
    <row r="222" spans="1:8" s="6" customFormat="1" x14ac:dyDescent="0.2">
      <c r="A222" s="20"/>
      <c r="B222" s="19" t="s">
        <v>172</v>
      </c>
      <c r="C222" s="58">
        <v>35</v>
      </c>
      <c r="D222" s="58">
        <v>22</v>
      </c>
      <c r="E222" s="3"/>
      <c r="F222" s="4"/>
    </row>
    <row r="223" spans="1:8" s="6" customFormat="1" x14ac:dyDescent="0.2">
      <c r="A223" s="21" t="s">
        <v>173</v>
      </c>
      <c r="B223" s="19"/>
      <c r="C223" s="23">
        <f>SUM(C221:C222)</f>
        <v>566</v>
      </c>
      <c r="D223" s="23">
        <f>SUM(D221:D222)</f>
        <v>541</v>
      </c>
      <c r="E223" s="3"/>
      <c r="F223" s="4"/>
    </row>
    <row r="224" spans="1:8" s="6" customFormat="1" x14ac:dyDescent="0.2">
      <c r="A224" s="28"/>
      <c r="B224" s="29"/>
      <c r="C224" s="58"/>
      <c r="D224" s="58"/>
      <c r="E224" s="3"/>
      <c r="F224" s="4"/>
    </row>
    <row r="225" spans="1:10" ht="15" x14ac:dyDescent="0.25">
      <c r="A225" s="24" t="s">
        <v>21</v>
      </c>
      <c r="B225" s="25"/>
      <c r="C225" s="54"/>
    </row>
    <row r="226" spans="1:10" x14ac:dyDescent="0.2">
      <c r="A226" s="26" t="s">
        <v>66</v>
      </c>
      <c r="B226" s="26" t="s">
        <v>61</v>
      </c>
      <c r="C226" s="54">
        <v>219</v>
      </c>
      <c r="D226" s="54">
        <v>217</v>
      </c>
    </row>
    <row r="227" spans="1:10" x14ac:dyDescent="0.2">
      <c r="A227" s="26"/>
      <c r="B227" s="37" t="s">
        <v>22</v>
      </c>
      <c r="C227" s="54">
        <v>457</v>
      </c>
      <c r="D227" s="54">
        <v>420</v>
      </c>
      <c r="F227" s="35"/>
    </row>
    <row r="228" spans="1:10" x14ac:dyDescent="0.2">
      <c r="A228" s="25"/>
      <c r="B228" s="26" t="s">
        <v>431</v>
      </c>
      <c r="C228" s="54">
        <v>118</v>
      </c>
      <c r="D228" s="54">
        <v>130</v>
      </c>
      <c r="F228" s="35"/>
      <c r="G228" s="35"/>
      <c r="H228" s="35"/>
      <c r="I228" s="35"/>
      <c r="J228" s="35"/>
    </row>
    <row r="229" spans="1:10" x14ac:dyDescent="0.2">
      <c r="A229" s="25"/>
      <c r="B229" s="26" t="s">
        <v>115</v>
      </c>
      <c r="C229" s="54">
        <v>329</v>
      </c>
      <c r="D229" s="54">
        <v>324</v>
      </c>
      <c r="F229" s="35"/>
      <c r="G229" s="35"/>
      <c r="H229" s="35"/>
      <c r="I229" s="35"/>
      <c r="J229" s="35"/>
    </row>
    <row r="230" spans="1:10" x14ac:dyDescent="0.2">
      <c r="A230" s="25"/>
      <c r="B230" s="26" t="s">
        <v>440</v>
      </c>
      <c r="C230" s="54">
        <v>929</v>
      </c>
      <c r="D230" s="54">
        <v>414</v>
      </c>
      <c r="F230" s="3"/>
      <c r="G230" s="35"/>
      <c r="H230" s="35"/>
      <c r="I230" s="35"/>
      <c r="J230" s="35"/>
    </row>
    <row r="231" spans="1:10" x14ac:dyDescent="0.2">
      <c r="A231" s="25"/>
      <c r="B231" s="26" t="s">
        <v>438</v>
      </c>
      <c r="C231" s="54">
        <v>807</v>
      </c>
      <c r="D231" s="54">
        <v>724</v>
      </c>
    </row>
    <row r="232" spans="1:10" x14ac:dyDescent="0.2">
      <c r="A232" s="26" t="s">
        <v>81</v>
      </c>
      <c r="B232" s="26" t="s">
        <v>55</v>
      </c>
      <c r="C232" s="54">
        <v>5</v>
      </c>
      <c r="D232" s="54">
        <v>0</v>
      </c>
    </row>
    <row r="233" spans="1:10" x14ac:dyDescent="0.2">
      <c r="A233" s="26" t="s">
        <v>442</v>
      </c>
      <c r="B233" s="26" t="s">
        <v>114</v>
      </c>
      <c r="C233" s="54">
        <v>1026</v>
      </c>
      <c r="D233" s="54">
        <v>921</v>
      </c>
    </row>
    <row r="234" spans="1:10" x14ac:dyDescent="0.2">
      <c r="A234" s="26" t="s">
        <v>82</v>
      </c>
      <c r="B234" s="26" t="s">
        <v>83</v>
      </c>
      <c r="C234" s="54">
        <v>1</v>
      </c>
      <c r="D234" s="54">
        <v>0</v>
      </c>
    </row>
    <row r="235" spans="1:10" x14ac:dyDescent="0.2">
      <c r="A235" s="26" t="s">
        <v>243</v>
      </c>
      <c r="B235" s="25" t="s">
        <v>116</v>
      </c>
      <c r="C235" s="54">
        <v>19</v>
      </c>
      <c r="D235" s="54">
        <v>6</v>
      </c>
    </row>
    <row r="236" spans="1:10" x14ac:dyDescent="0.2">
      <c r="A236" s="26" t="s">
        <v>203</v>
      </c>
      <c r="B236" s="26" t="s">
        <v>45</v>
      </c>
      <c r="C236" s="54">
        <v>113</v>
      </c>
      <c r="D236" s="54">
        <v>0</v>
      </c>
    </row>
    <row r="237" spans="1:10" x14ac:dyDescent="0.2">
      <c r="A237" s="26" t="s">
        <v>439</v>
      </c>
      <c r="B237" s="25" t="s">
        <v>242</v>
      </c>
      <c r="C237" s="54">
        <v>184</v>
      </c>
      <c r="D237" s="54">
        <v>151</v>
      </c>
    </row>
    <row r="238" spans="1:10" x14ac:dyDescent="0.2">
      <c r="A238" s="26" t="s">
        <v>259</v>
      </c>
      <c r="B238" s="26" t="s">
        <v>175</v>
      </c>
      <c r="C238" s="54">
        <v>166</v>
      </c>
      <c r="D238" s="54">
        <v>189</v>
      </c>
    </row>
    <row r="239" spans="1:10" x14ac:dyDescent="0.2">
      <c r="A239" s="26"/>
      <c r="B239" s="26" t="s">
        <v>437</v>
      </c>
      <c r="C239" s="54">
        <v>54</v>
      </c>
      <c r="D239" s="54">
        <v>14</v>
      </c>
    </row>
    <row r="240" spans="1:10" x14ac:dyDescent="0.2">
      <c r="A240" s="26" t="s">
        <v>65</v>
      </c>
      <c r="B240" s="25" t="s">
        <v>119</v>
      </c>
      <c r="C240" s="54">
        <v>1375</v>
      </c>
      <c r="D240" s="54">
        <v>1321</v>
      </c>
    </row>
    <row r="241" spans="1:10" x14ac:dyDescent="0.2">
      <c r="A241" s="26" t="s">
        <v>84</v>
      </c>
      <c r="B241" s="25" t="s">
        <v>430</v>
      </c>
      <c r="C241" s="54">
        <v>7</v>
      </c>
      <c r="D241" s="54">
        <v>6</v>
      </c>
    </row>
    <row r="242" spans="1:10" x14ac:dyDescent="0.2">
      <c r="A242" s="26"/>
      <c r="B242" s="26" t="s">
        <v>117</v>
      </c>
      <c r="C242" s="54">
        <v>11</v>
      </c>
      <c r="D242" s="54">
        <v>12</v>
      </c>
    </row>
    <row r="243" spans="1:10" x14ac:dyDescent="0.2">
      <c r="A243" s="26"/>
      <c r="B243" s="26" t="s">
        <v>118</v>
      </c>
      <c r="C243" s="54">
        <v>12</v>
      </c>
      <c r="D243" s="54">
        <v>8</v>
      </c>
    </row>
    <row r="244" spans="1:10" x14ac:dyDescent="0.2">
      <c r="A244" s="26"/>
      <c r="B244" s="26" t="s">
        <v>434</v>
      </c>
      <c r="C244" s="54">
        <v>7</v>
      </c>
      <c r="D244" s="54">
        <v>5</v>
      </c>
    </row>
    <row r="245" spans="1:10" x14ac:dyDescent="0.2">
      <c r="A245" s="26" t="s">
        <v>441</v>
      </c>
      <c r="B245" s="25" t="s">
        <v>60</v>
      </c>
      <c r="C245" s="54">
        <v>249</v>
      </c>
      <c r="D245" s="54">
        <v>295</v>
      </c>
    </row>
    <row r="246" spans="1:10" x14ac:dyDescent="0.2">
      <c r="A246" s="26"/>
      <c r="B246" s="25" t="s">
        <v>436</v>
      </c>
      <c r="C246" s="54">
        <v>332</v>
      </c>
      <c r="D246" s="54">
        <v>349</v>
      </c>
    </row>
    <row r="247" spans="1:10" x14ac:dyDescent="0.2">
      <c r="A247" s="26" t="s">
        <v>120</v>
      </c>
      <c r="B247" s="4" t="s">
        <v>432</v>
      </c>
      <c r="C247" s="4">
        <v>0</v>
      </c>
      <c r="D247" s="54">
        <v>24</v>
      </c>
    </row>
    <row r="248" spans="1:10" x14ac:dyDescent="0.2">
      <c r="A248" s="26"/>
      <c r="B248" s="25" t="s">
        <v>433</v>
      </c>
      <c r="C248" s="54">
        <v>22</v>
      </c>
      <c r="D248" s="54">
        <v>20</v>
      </c>
    </row>
    <row r="249" spans="1:10" x14ac:dyDescent="0.2">
      <c r="A249" s="26" t="s">
        <v>176</v>
      </c>
      <c r="B249" s="26" t="s">
        <v>121</v>
      </c>
      <c r="C249" s="54">
        <v>10</v>
      </c>
      <c r="D249" s="54">
        <v>3</v>
      </c>
    </row>
    <row r="250" spans="1:10" x14ac:dyDescent="0.2">
      <c r="A250" s="26"/>
      <c r="B250" s="26" t="s">
        <v>435</v>
      </c>
      <c r="C250" s="54">
        <v>40</v>
      </c>
      <c r="D250" s="54">
        <v>4</v>
      </c>
    </row>
    <row r="251" spans="1:10" x14ac:dyDescent="0.2">
      <c r="A251" s="26" t="s">
        <v>337</v>
      </c>
      <c r="B251" s="26" t="s">
        <v>338</v>
      </c>
      <c r="C251" s="54">
        <v>2</v>
      </c>
      <c r="D251" s="54">
        <v>79</v>
      </c>
    </row>
    <row r="252" spans="1:10" s="3" customFormat="1" x14ac:dyDescent="0.2">
      <c r="A252" s="26" t="s">
        <v>244</v>
      </c>
      <c r="B252" s="26" t="s">
        <v>122</v>
      </c>
      <c r="C252" s="54">
        <v>492</v>
      </c>
      <c r="D252" s="54">
        <v>524</v>
      </c>
      <c r="G252" s="17"/>
      <c r="H252" s="17"/>
      <c r="I252" s="36"/>
      <c r="J252" s="36"/>
    </row>
    <row r="253" spans="1:10" s="3" customFormat="1" x14ac:dyDescent="0.2">
      <c r="A253" s="10" t="s">
        <v>23</v>
      </c>
      <c r="B253" s="25"/>
      <c r="C253" s="27">
        <f>SUM(C226:C252)</f>
        <v>6986</v>
      </c>
      <c r="D253" s="27">
        <f>SUM(D226:D252)</f>
        <v>6160</v>
      </c>
      <c r="F253" s="35"/>
      <c r="G253" s="36"/>
      <c r="H253" s="36"/>
      <c r="I253" s="36"/>
      <c r="J253" s="36"/>
    </row>
    <row r="254" spans="1:10" s="41" customFormat="1" x14ac:dyDescent="0.2">
      <c r="A254" s="22"/>
      <c r="B254" s="19"/>
      <c r="C254" s="58"/>
      <c r="D254" s="58"/>
      <c r="F254" s="42"/>
      <c r="G254" s="42"/>
      <c r="H254" s="42"/>
      <c r="I254" s="42"/>
      <c r="J254" s="42"/>
    </row>
    <row r="255" spans="1:10" ht="15" x14ac:dyDescent="0.25">
      <c r="A255" s="48" t="s">
        <v>24</v>
      </c>
      <c r="B255" s="19"/>
      <c r="C255" s="58"/>
      <c r="D255" s="58"/>
      <c r="F255" s="35"/>
      <c r="G255" s="35"/>
      <c r="H255" s="35"/>
      <c r="I255" s="35"/>
      <c r="J255" s="35"/>
    </row>
    <row r="256" spans="1:10" x14ac:dyDescent="0.2">
      <c r="A256" s="22" t="s">
        <v>123</v>
      </c>
      <c r="B256" s="19" t="s">
        <v>26</v>
      </c>
      <c r="C256" s="58">
        <v>271</v>
      </c>
      <c r="D256" s="58">
        <v>230</v>
      </c>
      <c r="F256" s="35"/>
      <c r="G256" s="35"/>
      <c r="H256" s="35"/>
      <c r="I256" s="35"/>
      <c r="J256" s="35"/>
    </row>
    <row r="257" spans="1:10" x14ac:dyDescent="0.2">
      <c r="A257" s="22"/>
      <c r="B257" s="19" t="s">
        <v>27</v>
      </c>
      <c r="C257" s="58">
        <v>224</v>
      </c>
      <c r="D257" s="58">
        <v>245</v>
      </c>
      <c r="F257" s="35"/>
      <c r="G257" s="35"/>
      <c r="H257" s="35"/>
      <c r="I257" s="35"/>
      <c r="J257" s="35"/>
    </row>
    <row r="258" spans="1:10" x14ac:dyDescent="0.2">
      <c r="A258" s="22"/>
      <c r="B258" s="19" t="s">
        <v>25</v>
      </c>
      <c r="C258" s="58">
        <v>218</v>
      </c>
      <c r="D258" s="58">
        <v>201</v>
      </c>
      <c r="F258" s="35"/>
      <c r="G258" s="35"/>
      <c r="H258" s="35"/>
      <c r="I258" s="35"/>
      <c r="J258" s="35"/>
    </row>
    <row r="259" spans="1:10" x14ac:dyDescent="0.2">
      <c r="A259" s="22" t="s">
        <v>56</v>
      </c>
      <c r="B259" s="19" t="s">
        <v>124</v>
      </c>
      <c r="C259" s="58">
        <v>11</v>
      </c>
      <c r="D259" s="58">
        <v>11</v>
      </c>
      <c r="F259" s="35"/>
      <c r="G259" s="35"/>
      <c r="H259" s="35"/>
      <c r="I259" s="35"/>
      <c r="J259" s="35"/>
    </row>
    <row r="260" spans="1:10" x14ac:dyDescent="0.2">
      <c r="A260" s="22" t="s">
        <v>339</v>
      </c>
      <c r="B260" s="19" t="s">
        <v>443</v>
      </c>
      <c r="C260" s="58">
        <v>357</v>
      </c>
      <c r="D260" s="58">
        <v>242</v>
      </c>
      <c r="F260" s="35"/>
      <c r="G260" s="35"/>
      <c r="H260" s="35"/>
      <c r="I260" s="35"/>
      <c r="J260" s="35"/>
    </row>
    <row r="261" spans="1:10" x14ac:dyDescent="0.2">
      <c r="A261" s="22" t="s">
        <v>444</v>
      </c>
      <c r="B261" s="19" t="s">
        <v>445</v>
      </c>
      <c r="C261" s="58">
        <v>83</v>
      </c>
      <c r="D261" s="58">
        <v>82</v>
      </c>
      <c r="F261" s="3"/>
      <c r="G261" s="35"/>
      <c r="H261" s="35"/>
      <c r="I261" s="35"/>
      <c r="J261" s="35"/>
    </row>
    <row r="262" spans="1:10" s="3" customFormat="1" x14ac:dyDescent="0.2">
      <c r="A262" s="22" t="s">
        <v>57</v>
      </c>
      <c r="B262" s="19" t="s">
        <v>58</v>
      </c>
      <c r="C262" s="58">
        <v>1</v>
      </c>
      <c r="D262" s="58">
        <v>1</v>
      </c>
      <c r="G262" s="17"/>
      <c r="H262" s="17"/>
      <c r="I262" s="36"/>
      <c r="J262" s="36"/>
    </row>
    <row r="263" spans="1:10" x14ac:dyDescent="0.2">
      <c r="A263" s="30" t="s">
        <v>28</v>
      </c>
      <c r="B263" s="19"/>
      <c r="C263" s="23">
        <f t="shared" ref="C263" si="6">SUM(C256:C262)</f>
        <v>1165</v>
      </c>
      <c r="D263" s="23">
        <f t="shared" ref="D263" si="7">SUM(D256:D262)</f>
        <v>1012</v>
      </c>
      <c r="G263" s="35"/>
      <c r="H263" s="35"/>
      <c r="I263" s="35"/>
      <c r="J263" s="35"/>
    </row>
    <row r="264" spans="1:10" x14ac:dyDescent="0.2">
      <c r="A264" s="30"/>
      <c r="B264" s="19"/>
      <c r="C264" s="58"/>
      <c r="D264" s="58"/>
      <c r="G264" s="35"/>
      <c r="H264" s="35"/>
      <c r="I264" s="35"/>
      <c r="J264" s="35"/>
    </row>
    <row r="265" spans="1:10" ht="15" x14ac:dyDescent="0.25">
      <c r="A265" s="46" t="s">
        <v>177</v>
      </c>
      <c r="B265" s="43"/>
      <c r="C265" s="60"/>
      <c r="D265" s="60"/>
      <c r="G265" s="35"/>
      <c r="H265" s="35"/>
      <c r="I265" s="35"/>
      <c r="J265" s="35"/>
    </row>
    <row r="266" spans="1:10" x14ac:dyDescent="0.2">
      <c r="A266" s="47" t="s">
        <v>446</v>
      </c>
      <c r="B266" s="43" t="s">
        <v>447</v>
      </c>
      <c r="C266" s="60">
        <v>0</v>
      </c>
      <c r="D266" s="60">
        <v>9</v>
      </c>
      <c r="G266" s="35"/>
      <c r="H266" s="35"/>
      <c r="I266" s="35"/>
      <c r="J266" s="35"/>
    </row>
    <row r="267" spans="1:10" x14ac:dyDescent="0.2">
      <c r="A267" s="47" t="s">
        <v>178</v>
      </c>
      <c r="B267" s="47" t="s">
        <v>179</v>
      </c>
      <c r="C267" s="54">
        <v>25</v>
      </c>
      <c r="D267" s="54">
        <v>10</v>
      </c>
      <c r="G267" s="35"/>
      <c r="H267" s="35"/>
      <c r="I267" s="35"/>
      <c r="J267" s="35"/>
    </row>
    <row r="268" spans="1:10" x14ac:dyDescent="0.2">
      <c r="A268" s="47" t="s">
        <v>204</v>
      </c>
      <c r="B268" s="47" t="s">
        <v>182</v>
      </c>
      <c r="C268" s="54">
        <v>11</v>
      </c>
      <c r="D268" s="54">
        <v>12</v>
      </c>
      <c r="G268" s="35"/>
      <c r="H268" s="35"/>
      <c r="I268" s="35"/>
      <c r="J268" s="35"/>
    </row>
    <row r="269" spans="1:10" x14ac:dyDescent="0.2">
      <c r="A269" s="47"/>
      <c r="B269" s="47" t="s">
        <v>168</v>
      </c>
      <c r="C269" s="54">
        <v>53</v>
      </c>
      <c r="D269" s="54">
        <v>51</v>
      </c>
      <c r="G269" s="35"/>
      <c r="H269" s="35"/>
      <c r="I269" s="35"/>
      <c r="J269" s="35"/>
    </row>
    <row r="270" spans="1:10" x14ac:dyDescent="0.2">
      <c r="A270" s="47" t="s">
        <v>180</v>
      </c>
      <c r="B270" s="47" t="s">
        <v>181</v>
      </c>
      <c r="C270" s="54">
        <v>89</v>
      </c>
      <c r="D270" s="54">
        <v>79</v>
      </c>
      <c r="G270" s="35"/>
      <c r="H270" s="35"/>
      <c r="I270" s="35"/>
      <c r="J270" s="35"/>
    </row>
    <row r="271" spans="1:10" x14ac:dyDescent="0.2">
      <c r="A271" s="47" t="s">
        <v>275</v>
      </c>
      <c r="B271" s="47" t="s">
        <v>182</v>
      </c>
      <c r="C271" s="54">
        <v>212</v>
      </c>
      <c r="D271" s="54">
        <v>299</v>
      </c>
      <c r="G271" s="35"/>
      <c r="H271" s="35"/>
      <c r="I271" s="35"/>
      <c r="J271" s="35"/>
    </row>
    <row r="272" spans="1:10" x14ac:dyDescent="0.2">
      <c r="A272" s="44" t="s">
        <v>183</v>
      </c>
      <c r="B272" s="43"/>
      <c r="C272" s="45">
        <f>SUM(C266:C271)</f>
        <v>390</v>
      </c>
      <c r="D272" s="45">
        <f>SUM(D266:D271)</f>
        <v>460</v>
      </c>
      <c r="G272" s="35"/>
      <c r="H272" s="35"/>
      <c r="I272" s="35"/>
      <c r="J272" s="35"/>
    </row>
    <row r="273" spans="1:10" x14ac:dyDescent="0.2">
      <c r="A273" s="30"/>
      <c r="B273" s="19"/>
      <c r="C273" s="58"/>
      <c r="D273" s="58"/>
      <c r="G273" s="35"/>
      <c r="H273" s="35"/>
      <c r="I273" s="35"/>
      <c r="J273" s="35"/>
    </row>
    <row r="274" spans="1:10" ht="14.25" x14ac:dyDescent="0.2">
      <c r="A274" s="30" t="s">
        <v>125</v>
      </c>
      <c r="B274" s="53"/>
      <c r="C274" s="58">
        <v>54</v>
      </c>
      <c r="D274" s="58">
        <v>10</v>
      </c>
      <c r="F274" s="35"/>
    </row>
    <row r="275" spans="1:10" ht="14.25" x14ac:dyDescent="0.2">
      <c r="A275" s="30" t="s">
        <v>126</v>
      </c>
      <c r="B275" s="53"/>
      <c r="C275" s="58">
        <f>(2+1+10+60+41)</f>
        <v>114</v>
      </c>
      <c r="D275" s="58">
        <f>(10+6+40+1+3+70+2)</f>
        <v>132</v>
      </c>
    </row>
    <row r="276" spans="1:10" ht="14.25" x14ac:dyDescent="0.2">
      <c r="A276" s="30" t="s">
        <v>127</v>
      </c>
      <c r="B276" s="53"/>
      <c r="C276" s="58">
        <f>2+115+41+13+54+1+3+17+13+5+5+2+1+14+4+18+1+10+20+2+5+1+25+18+4+19+13+55+16+8+7+7+9+2+4+8+1+2+2+1+1+16+23+23+4+18+49+3+31+53+14+4+6+12+2+6+1+1+16+1+2+1+3+2+1+2+1+2+15+9+1+41+5+1</f>
        <v>918</v>
      </c>
      <c r="D276" s="58">
        <f>(4+32+7+3+2+1+5+1+1+1+1+4+19+51+20+39+2+4+1+1+4+1+1+79+8+8+3+4+37+3+48+27+2+1+51+2+4+1+4+2+1+2+2+4+2+13+14+17+12+17+1+17+25+1+7+2+8+1+3+1+30+49+13+146+9+3+15+4+4+1+4+83+13+2+2+1+2+12+4+15+158+6+38+3+10+4+11+5+9)</f>
        <v>1295</v>
      </c>
    </row>
    <row r="277" spans="1:10" ht="14.25" x14ac:dyDescent="0.2">
      <c r="A277" s="30" t="s">
        <v>128</v>
      </c>
      <c r="B277" s="53"/>
      <c r="C277" s="58">
        <f>11+23+1+7+7+21+2+1+15+3+8+4+3</f>
        <v>106</v>
      </c>
      <c r="D277" s="58">
        <f>(4+10+3+1+4+23+1+2+9+7+90+7+4+3)</f>
        <v>168</v>
      </c>
    </row>
    <row r="278" spans="1:10" ht="14.25" x14ac:dyDescent="0.2">
      <c r="A278" s="30" t="s">
        <v>266</v>
      </c>
      <c r="B278" s="53"/>
      <c r="C278" s="58">
        <f>23+2+4</f>
        <v>29</v>
      </c>
      <c r="D278" s="58">
        <f>(1+2+28+1+2)</f>
        <v>34</v>
      </c>
    </row>
    <row r="279" spans="1:10" ht="14.25" x14ac:dyDescent="0.2">
      <c r="A279" s="30" t="s">
        <v>129</v>
      </c>
      <c r="B279" s="53"/>
      <c r="C279" s="58">
        <v>19</v>
      </c>
      <c r="D279" s="58">
        <v>22</v>
      </c>
    </row>
    <row r="280" spans="1:10" ht="14.25" x14ac:dyDescent="0.2">
      <c r="A280" s="30" t="s">
        <v>130</v>
      </c>
      <c r="B280" s="53"/>
      <c r="C280" s="58">
        <f>11+82+35+30+1+6+1+9+2+8+4+19+1+3+1+3+3+1+1</f>
        <v>221</v>
      </c>
      <c r="D280" s="58">
        <f>(5+4+5+61+1+4+4+9+3+1+3+2+1+1+12+3+2+2+16+33+1+4+3+10+23+38)</f>
        <v>251</v>
      </c>
    </row>
    <row r="281" spans="1:10" ht="14.25" x14ac:dyDescent="0.2">
      <c r="A281" s="30" t="s">
        <v>185</v>
      </c>
      <c r="B281" s="53"/>
      <c r="C281" s="58">
        <v>2469</v>
      </c>
      <c r="D281" s="58">
        <v>2235</v>
      </c>
    </row>
    <row r="282" spans="1:10" ht="14.25" x14ac:dyDescent="0.2">
      <c r="A282" s="30" t="s">
        <v>131</v>
      </c>
      <c r="B282" s="53"/>
      <c r="C282" s="58">
        <v>176</v>
      </c>
      <c r="D282" s="58">
        <v>178</v>
      </c>
    </row>
    <row r="283" spans="1:10" ht="14.25" x14ac:dyDescent="0.2">
      <c r="A283" s="30" t="s">
        <v>132</v>
      </c>
      <c r="B283" s="53"/>
      <c r="C283" s="58">
        <v>151</v>
      </c>
      <c r="D283" s="58">
        <v>143</v>
      </c>
    </row>
    <row r="284" spans="1:10" ht="14.25" x14ac:dyDescent="0.2">
      <c r="A284" s="30" t="s">
        <v>133</v>
      </c>
      <c r="B284" s="53"/>
      <c r="C284" s="58">
        <f>26+474+25+28+1</f>
        <v>554</v>
      </c>
      <c r="D284" s="58">
        <f>(27+472+1+34+27)</f>
        <v>561</v>
      </c>
    </row>
    <row r="285" spans="1:10" ht="14.25" x14ac:dyDescent="0.2">
      <c r="A285" s="30" t="s">
        <v>134</v>
      </c>
      <c r="B285" s="53"/>
      <c r="C285" s="58">
        <v>46</v>
      </c>
      <c r="D285" s="58">
        <v>60</v>
      </c>
    </row>
    <row r="286" spans="1:10" ht="14.25" x14ac:dyDescent="0.2">
      <c r="A286" s="30" t="s">
        <v>135</v>
      </c>
      <c r="B286" s="53"/>
      <c r="C286" s="58">
        <f>36+9</f>
        <v>45</v>
      </c>
      <c r="D286" s="58">
        <f>(8+49)</f>
        <v>57</v>
      </c>
    </row>
    <row r="287" spans="1:10" ht="14.25" x14ac:dyDescent="0.2">
      <c r="A287" s="30" t="s">
        <v>184</v>
      </c>
      <c r="B287" s="53"/>
      <c r="C287" s="58">
        <f>62+45</f>
        <v>107</v>
      </c>
      <c r="D287" s="58">
        <v>90</v>
      </c>
    </row>
    <row r="288" spans="1:10" ht="14.25" x14ac:dyDescent="0.2">
      <c r="A288" s="30" t="s">
        <v>136</v>
      </c>
      <c r="B288" s="53"/>
      <c r="C288" s="58">
        <v>150</v>
      </c>
      <c r="D288" s="58">
        <v>119</v>
      </c>
    </row>
    <row r="289" spans="1:10" ht="14.25" x14ac:dyDescent="0.2">
      <c r="A289" s="30" t="s">
        <v>137</v>
      </c>
      <c r="B289" s="53"/>
      <c r="C289" s="58">
        <f>92+184+28+593+129+1</f>
        <v>1027</v>
      </c>
      <c r="D289" s="58">
        <f>(34+2+225+118+356)</f>
        <v>735</v>
      </c>
    </row>
    <row r="290" spans="1:10" ht="14.25" x14ac:dyDescent="0.2">
      <c r="A290" s="30" t="s">
        <v>34</v>
      </c>
      <c r="B290" s="53"/>
      <c r="C290" s="58">
        <f>4+103</f>
        <v>107</v>
      </c>
      <c r="D290" s="58">
        <f>(99+2+98)</f>
        <v>199</v>
      </c>
      <c r="F290" s="35"/>
      <c r="G290" s="35"/>
      <c r="H290" s="35"/>
      <c r="I290" s="35"/>
      <c r="J290" s="35"/>
    </row>
    <row r="291" spans="1:10" ht="14.25" x14ac:dyDescent="0.2">
      <c r="A291" s="30"/>
      <c r="B291" s="53"/>
      <c r="C291" s="58"/>
      <c r="D291" s="58"/>
      <c r="E291" s="25"/>
      <c r="F291" s="3"/>
      <c r="G291" s="17"/>
      <c r="H291" s="17"/>
      <c r="I291" s="35"/>
      <c r="J291" s="35"/>
    </row>
    <row r="292" spans="1:10" s="80" customFormat="1" ht="15.75" x14ac:dyDescent="0.25">
      <c r="A292" s="30" t="s">
        <v>386</v>
      </c>
      <c r="B292" s="78"/>
      <c r="C292" s="59">
        <f>+C17+C27+C32+C38+C117+C133+C217+C223+C253+C272+C263+SUM(C274:C290)</f>
        <v>105974</v>
      </c>
      <c r="D292" s="59">
        <f>+D17+D27+D32+D38+D117+D133+D217+D223+D253+D272+D263+SUM(D274:D290)</f>
        <v>107213</v>
      </c>
      <c r="E292" s="79"/>
      <c r="G292" s="81"/>
      <c r="I292" s="81"/>
      <c r="J292" s="81"/>
    </row>
    <row r="293" spans="1:10" x14ac:dyDescent="0.2">
      <c r="A293" s="44"/>
      <c r="B293" s="43"/>
      <c r="C293" s="40"/>
      <c r="D293" s="61"/>
      <c r="E293" s="11"/>
    </row>
    <row r="294" spans="1:10" ht="10.5" customHeight="1" x14ac:dyDescent="0.2">
      <c r="C294" s="38"/>
    </row>
    <row r="295" spans="1:10" s="86" customFormat="1" ht="30" customHeight="1" x14ac:dyDescent="0.2">
      <c r="A295" s="95" t="s">
        <v>389</v>
      </c>
      <c r="B295" s="95"/>
      <c r="C295" s="95"/>
      <c r="D295" s="95"/>
      <c r="E295" s="87"/>
    </row>
    <row r="296" spans="1:10" x14ac:dyDescent="0.2">
      <c r="A296" s="49"/>
      <c r="C296" s="38"/>
    </row>
    <row r="297" spans="1:10" x14ac:dyDescent="0.2">
      <c r="A297" s="3" t="s">
        <v>341</v>
      </c>
      <c r="B297" s="3" t="s">
        <v>351</v>
      </c>
      <c r="C297" s="92">
        <v>179</v>
      </c>
      <c r="D297" s="54">
        <v>156</v>
      </c>
    </row>
    <row r="298" spans="1:10" x14ac:dyDescent="0.2">
      <c r="A298" s="3" t="s">
        <v>342</v>
      </c>
      <c r="B298" s="3" t="s">
        <v>453</v>
      </c>
      <c r="C298" s="93">
        <v>149</v>
      </c>
      <c r="D298" s="54">
        <v>162</v>
      </c>
    </row>
    <row r="299" spans="1:10" x14ac:dyDescent="0.2">
      <c r="A299" s="3" t="s">
        <v>343</v>
      </c>
      <c r="B299" s="3" t="s">
        <v>344</v>
      </c>
      <c r="C299" s="93">
        <v>61</v>
      </c>
      <c r="D299" s="54">
        <v>214</v>
      </c>
    </row>
    <row r="300" spans="1:10" ht="25.5" x14ac:dyDescent="0.2">
      <c r="A300" s="3" t="s">
        <v>345</v>
      </c>
      <c r="B300" s="87" t="s">
        <v>385</v>
      </c>
      <c r="C300" s="93">
        <v>22</v>
      </c>
      <c r="D300" s="54">
        <v>47</v>
      </c>
    </row>
    <row r="301" spans="1:10" x14ac:dyDescent="0.2">
      <c r="A301" s="3" t="s">
        <v>346</v>
      </c>
      <c r="B301" s="3" t="s">
        <v>347</v>
      </c>
      <c r="C301" s="93">
        <v>7</v>
      </c>
      <c r="D301" s="54">
        <v>7</v>
      </c>
    </row>
    <row r="302" spans="1:10" x14ac:dyDescent="0.2">
      <c r="A302" s="3" t="s">
        <v>348</v>
      </c>
      <c r="B302" s="3" t="s">
        <v>349</v>
      </c>
      <c r="C302" s="93">
        <v>307</v>
      </c>
      <c r="D302" s="54">
        <v>18</v>
      </c>
    </row>
    <row r="303" spans="1:10" x14ac:dyDescent="0.2">
      <c r="A303" s="3" t="s">
        <v>350</v>
      </c>
      <c r="B303" s="3" t="s">
        <v>360</v>
      </c>
      <c r="C303" s="93">
        <v>52</v>
      </c>
      <c r="D303" s="54">
        <v>72</v>
      </c>
    </row>
    <row r="304" spans="1:10" x14ac:dyDescent="0.2">
      <c r="A304" s="3" t="s">
        <v>352</v>
      </c>
      <c r="B304" s="3" t="s">
        <v>353</v>
      </c>
      <c r="C304" s="93">
        <v>8</v>
      </c>
      <c r="D304" s="54">
        <v>4</v>
      </c>
    </row>
    <row r="305" spans="1:4" x14ac:dyDescent="0.2">
      <c r="A305" s="3" t="s">
        <v>354</v>
      </c>
      <c r="B305" s="3" t="s">
        <v>355</v>
      </c>
      <c r="C305" s="93">
        <v>752</v>
      </c>
      <c r="D305" s="54">
        <v>775</v>
      </c>
    </row>
    <row r="306" spans="1:4" x14ac:dyDescent="0.2">
      <c r="A306" s="3" t="s">
        <v>356</v>
      </c>
      <c r="B306" s="3" t="s">
        <v>357</v>
      </c>
      <c r="C306" s="93">
        <v>209</v>
      </c>
      <c r="D306" s="54">
        <v>507</v>
      </c>
    </row>
    <row r="307" spans="1:4" x14ac:dyDescent="0.2">
      <c r="A307" s="3" t="s">
        <v>358</v>
      </c>
      <c r="B307" s="3" t="s">
        <v>359</v>
      </c>
      <c r="C307" s="93">
        <v>24</v>
      </c>
      <c r="D307" s="54">
        <v>7</v>
      </c>
    </row>
    <row r="308" spans="1:4" x14ac:dyDescent="0.2">
      <c r="A308" s="3" t="s">
        <v>361</v>
      </c>
      <c r="B308" s="3" t="s">
        <v>362</v>
      </c>
      <c r="C308" s="93">
        <v>151</v>
      </c>
      <c r="D308" s="54">
        <v>121</v>
      </c>
    </row>
    <row r="309" spans="1:4" x14ac:dyDescent="0.2">
      <c r="A309" s="3" t="s">
        <v>363</v>
      </c>
      <c r="B309" s="3" t="s">
        <v>364</v>
      </c>
      <c r="C309" s="93">
        <v>10</v>
      </c>
      <c r="D309" s="54">
        <v>12</v>
      </c>
    </row>
    <row r="310" spans="1:4" x14ac:dyDescent="0.2">
      <c r="A310" s="3" t="s">
        <v>365</v>
      </c>
      <c r="B310" s="3" t="s">
        <v>366</v>
      </c>
      <c r="C310" s="93">
        <v>7</v>
      </c>
      <c r="D310" s="54">
        <v>0</v>
      </c>
    </row>
    <row r="311" spans="1:4" x14ac:dyDescent="0.2">
      <c r="A311" s="3" t="s">
        <v>367</v>
      </c>
      <c r="B311" s="3" t="s">
        <v>368</v>
      </c>
      <c r="C311" s="93">
        <v>13</v>
      </c>
      <c r="D311" s="54">
        <v>12</v>
      </c>
    </row>
    <row r="312" spans="1:4" x14ac:dyDescent="0.2">
      <c r="A312" s="3" t="s">
        <v>369</v>
      </c>
      <c r="B312" s="3" t="s">
        <v>370</v>
      </c>
      <c r="C312" s="93">
        <v>5</v>
      </c>
      <c r="D312" s="54">
        <v>6</v>
      </c>
    </row>
    <row r="313" spans="1:4" x14ac:dyDescent="0.2">
      <c r="A313" s="3" t="s">
        <v>371</v>
      </c>
      <c r="B313" s="3" t="s">
        <v>372</v>
      </c>
      <c r="C313" s="93">
        <v>4</v>
      </c>
      <c r="D313" s="54">
        <v>4</v>
      </c>
    </row>
    <row r="314" spans="1:4" x14ac:dyDescent="0.2">
      <c r="A314" s="3" t="s">
        <v>374</v>
      </c>
      <c r="B314" s="3" t="s">
        <v>373</v>
      </c>
      <c r="C314" s="93">
        <v>4</v>
      </c>
      <c r="D314" s="54">
        <v>1</v>
      </c>
    </row>
    <row r="315" spans="1:4" x14ac:dyDescent="0.2">
      <c r="A315" s="3" t="s">
        <v>375</v>
      </c>
      <c r="B315" s="3" t="s">
        <v>376</v>
      </c>
      <c r="C315" s="93">
        <v>20</v>
      </c>
      <c r="D315" s="54">
        <v>19</v>
      </c>
    </row>
    <row r="316" spans="1:4" x14ac:dyDescent="0.2">
      <c r="A316" s="3" t="s">
        <v>377</v>
      </c>
      <c r="B316" s="3" t="s">
        <v>378</v>
      </c>
      <c r="C316" s="93">
        <v>11</v>
      </c>
      <c r="D316" s="54">
        <v>12</v>
      </c>
    </row>
    <row r="317" spans="1:4" x14ac:dyDescent="0.2">
      <c r="A317" s="3" t="s">
        <v>379</v>
      </c>
      <c r="B317" s="3" t="s">
        <v>380</v>
      </c>
      <c r="C317" s="93">
        <v>7</v>
      </c>
      <c r="D317" s="54">
        <v>6</v>
      </c>
    </row>
    <row r="318" spans="1:4" x14ac:dyDescent="0.2">
      <c r="A318" s="3" t="s">
        <v>381</v>
      </c>
      <c r="B318" s="3" t="s">
        <v>382</v>
      </c>
      <c r="C318" s="93">
        <v>15</v>
      </c>
      <c r="D318" s="54">
        <v>17</v>
      </c>
    </row>
    <row r="319" spans="1:4" x14ac:dyDescent="0.2">
      <c r="A319" s="3" t="s">
        <v>383</v>
      </c>
      <c r="B319" s="3" t="s">
        <v>384</v>
      </c>
      <c r="C319" s="93">
        <v>22</v>
      </c>
      <c r="D319" s="54">
        <v>27</v>
      </c>
    </row>
    <row r="320" spans="1:4" x14ac:dyDescent="0.2">
      <c r="A320" s="3" t="s">
        <v>454</v>
      </c>
      <c r="B320" s="3" t="s">
        <v>455</v>
      </c>
      <c r="C320" s="93">
        <v>4</v>
      </c>
      <c r="D320" s="54">
        <v>4</v>
      </c>
    </row>
    <row r="321" spans="1:4" x14ac:dyDescent="0.2">
      <c r="A321" s="3" t="s">
        <v>456</v>
      </c>
      <c r="B321" s="3" t="s">
        <v>457</v>
      </c>
      <c r="C321" s="93">
        <v>4</v>
      </c>
      <c r="D321" s="54">
        <v>4</v>
      </c>
    </row>
    <row r="322" spans="1:4" x14ac:dyDescent="0.2">
      <c r="A322" s="3" t="s">
        <v>42</v>
      </c>
      <c r="B322" s="3" t="s">
        <v>351</v>
      </c>
      <c r="C322" s="93">
        <v>19</v>
      </c>
      <c r="D322" s="54">
        <v>28</v>
      </c>
    </row>
    <row r="323" spans="1:4" x14ac:dyDescent="0.2">
      <c r="C323" s="54" t="s">
        <v>234</v>
      </c>
    </row>
    <row r="324" spans="1:4" x14ac:dyDescent="0.2">
      <c r="A324" s="88" t="s">
        <v>387</v>
      </c>
      <c r="C324" s="89">
        <v>2066</v>
      </c>
      <c r="D324" s="89">
        <v>2242</v>
      </c>
    </row>
    <row r="325" spans="1:4" x14ac:dyDescent="0.2">
      <c r="C325" s="38"/>
    </row>
    <row r="326" spans="1:4" ht="44.25" customHeight="1" x14ac:dyDescent="0.2">
      <c r="A326" s="94" t="s">
        <v>388</v>
      </c>
      <c r="B326" s="94"/>
      <c r="C326" s="94"/>
      <c r="D326" s="94"/>
    </row>
    <row r="327" spans="1:4" x14ac:dyDescent="0.2">
      <c r="C327" s="38"/>
    </row>
    <row r="328" spans="1:4" x14ac:dyDescent="0.2">
      <c r="C328" s="38"/>
    </row>
    <row r="329" spans="1:4" x14ac:dyDescent="0.2">
      <c r="C329" s="38"/>
    </row>
    <row r="330" spans="1:4" x14ac:dyDescent="0.2">
      <c r="C330" s="38"/>
    </row>
    <row r="331" spans="1:4" x14ac:dyDescent="0.2">
      <c r="C331" s="38"/>
    </row>
    <row r="332" spans="1:4" x14ac:dyDescent="0.2">
      <c r="C332" s="38"/>
    </row>
    <row r="333" spans="1:4" x14ac:dyDescent="0.2">
      <c r="C333" s="38"/>
    </row>
    <row r="334" spans="1:4" x14ac:dyDescent="0.2">
      <c r="C334" s="38"/>
    </row>
    <row r="335" spans="1:4" x14ac:dyDescent="0.2">
      <c r="C335" s="38"/>
    </row>
    <row r="336" spans="1:4" x14ac:dyDescent="0.2">
      <c r="C336" s="38"/>
    </row>
    <row r="337" spans="3:3" x14ac:dyDescent="0.2">
      <c r="C337" s="38"/>
    </row>
    <row r="338" spans="3:3" x14ac:dyDescent="0.2">
      <c r="C338" s="38"/>
    </row>
    <row r="339" spans="3:3" x14ac:dyDescent="0.2">
      <c r="C339" s="38"/>
    </row>
    <row r="340" spans="3:3" x14ac:dyDescent="0.2">
      <c r="C340" s="38"/>
    </row>
    <row r="341" spans="3:3" x14ac:dyDescent="0.2">
      <c r="C341" s="38"/>
    </row>
    <row r="342" spans="3:3" x14ac:dyDescent="0.2">
      <c r="C342" s="38"/>
    </row>
    <row r="343" spans="3:3" x14ac:dyDescent="0.2">
      <c r="C343" s="38"/>
    </row>
    <row r="344" spans="3:3" x14ac:dyDescent="0.2">
      <c r="C344" s="38"/>
    </row>
    <row r="345" spans="3:3" x14ac:dyDescent="0.2">
      <c r="C345" s="38"/>
    </row>
    <row r="346" spans="3:3" x14ac:dyDescent="0.2">
      <c r="C346" s="38"/>
    </row>
    <row r="347" spans="3:3" x14ac:dyDescent="0.2">
      <c r="C347" s="38"/>
    </row>
    <row r="348" spans="3:3" x14ac:dyDescent="0.2">
      <c r="C348" s="38"/>
    </row>
    <row r="349" spans="3:3" x14ac:dyDescent="0.2">
      <c r="C349" s="38"/>
    </row>
    <row r="350" spans="3:3" x14ac:dyDescent="0.2">
      <c r="C350" s="38"/>
    </row>
    <row r="351" spans="3:3" x14ac:dyDescent="0.2">
      <c r="C351" s="38"/>
    </row>
    <row r="352" spans="3:3" x14ac:dyDescent="0.2">
      <c r="C352" s="38"/>
    </row>
    <row r="353" spans="3:3" x14ac:dyDescent="0.2">
      <c r="C353" s="38"/>
    </row>
    <row r="354" spans="3:3" x14ac:dyDescent="0.2">
      <c r="C354" s="38"/>
    </row>
    <row r="355" spans="3:3" x14ac:dyDescent="0.2">
      <c r="C355" s="38"/>
    </row>
    <row r="356" spans="3:3" x14ac:dyDescent="0.2">
      <c r="C356" s="38"/>
    </row>
    <row r="357" spans="3:3" x14ac:dyDescent="0.2">
      <c r="C357" s="38"/>
    </row>
    <row r="358" spans="3:3" x14ac:dyDescent="0.2">
      <c r="C358" s="38"/>
    </row>
    <row r="359" spans="3:3" x14ac:dyDescent="0.2">
      <c r="C359" s="38"/>
    </row>
    <row r="360" spans="3:3" x14ac:dyDescent="0.2">
      <c r="C360" s="38"/>
    </row>
    <row r="361" spans="3:3" x14ac:dyDescent="0.2">
      <c r="C361" s="38"/>
    </row>
    <row r="362" spans="3:3" x14ac:dyDescent="0.2">
      <c r="C362" s="38"/>
    </row>
    <row r="363" spans="3:3" x14ac:dyDescent="0.2">
      <c r="C363" s="38"/>
    </row>
    <row r="364" spans="3:3" x14ac:dyDescent="0.2">
      <c r="C364" s="38"/>
    </row>
    <row r="365" spans="3:3" x14ac:dyDescent="0.2">
      <c r="C365" s="38"/>
    </row>
    <row r="366" spans="3:3" x14ac:dyDescent="0.2">
      <c r="C366" s="38"/>
    </row>
    <row r="367" spans="3:3" x14ac:dyDescent="0.2">
      <c r="C367" s="38"/>
    </row>
    <row r="368" spans="3:3" x14ac:dyDescent="0.2">
      <c r="C368" s="38"/>
    </row>
    <row r="369" spans="3:3" x14ac:dyDescent="0.2">
      <c r="C369" s="38"/>
    </row>
    <row r="370" spans="3:3" x14ac:dyDescent="0.2">
      <c r="C370" s="38"/>
    </row>
    <row r="371" spans="3:3" x14ac:dyDescent="0.2">
      <c r="C371" s="38"/>
    </row>
    <row r="372" spans="3:3" x14ac:dyDescent="0.2">
      <c r="C372" s="38"/>
    </row>
    <row r="373" spans="3:3" x14ac:dyDescent="0.2">
      <c r="C373" s="38"/>
    </row>
    <row r="374" spans="3:3" x14ac:dyDescent="0.2">
      <c r="C374" s="38"/>
    </row>
    <row r="375" spans="3:3" x14ac:dyDescent="0.2">
      <c r="C375" s="38"/>
    </row>
    <row r="376" spans="3:3" x14ac:dyDescent="0.2">
      <c r="C376" s="38"/>
    </row>
    <row r="377" spans="3:3" x14ac:dyDescent="0.2">
      <c r="C377" s="38"/>
    </row>
    <row r="378" spans="3:3" x14ac:dyDescent="0.2">
      <c r="C378" s="38"/>
    </row>
  </sheetData>
  <sortState ref="A295:E310">
    <sortCondition ref="A232"/>
  </sortState>
  <mergeCells count="2">
    <mergeCell ref="A326:D326"/>
    <mergeCell ref="A295:D295"/>
  </mergeCells>
  <printOptions horizontalCentered="1" gridLinesSet="0"/>
  <pageMargins left="0.82677165354330717" right="0.59055118110236227" top="0.55118110236220474" bottom="0.98425196850393704" header="0.23622047244094491" footer="0.15748031496062992"/>
  <pageSetup paperSize="9" scale="71" fitToHeight="5" orientation="portrait" r:id="rId1"/>
  <headerFooter alignWithMargins="0"/>
  <rowBreaks count="1" manualBreakCount="1">
    <brk id="133"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C13"/>
  <sheetViews>
    <sheetView showGridLines="0" workbookViewId="0">
      <selection activeCell="B12" sqref="B12"/>
    </sheetView>
  </sheetViews>
  <sheetFormatPr defaultRowHeight="12.75" x14ac:dyDescent="0.2"/>
  <cols>
    <col min="3" max="3" width="11.28515625" bestFit="1" customWidth="1"/>
  </cols>
  <sheetData>
    <row r="4" spans="1:3" x14ac:dyDescent="0.2">
      <c r="A4" s="1">
        <v>2011</v>
      </c>
    </row>
    <row r="6" spans="1:3" x14ac:dyDescent="0.2">
      <c r="A6" t="s">
        <v>69</v>
      </c>
      <c r="B6" s="63">
        <f>'Employment by Site'!D217</f>
        <v>60844</v>
      </c>
      <c r="C6" s="39"/>
    </row>
    <row r="7" spans="1:3" x14ac:dyDescent="0.2">
      <c r="A7" t="s">
        <v>70</v>
      </c>
      <c r="B7" s="63">
        <f>'Employment by Site'!D17</f>
        <v>7531</v>
      </c>
      <c r="C7" s="39"/>
    </row>
    <row r="8" spans="1:3" x14ac:dyDescent="0.2">
      <c r="A8" t="s">
        <v>71</v>
      </c>
      <c r="B8" s="63">
        <f>'Employment by Site'!D117</f>
        <v>17337</v>
      </c>
      <c r="C8" s="39"/>
    </row>
    <row r="9" spans="1:3" x14ac:dyDescent="0.2">
      <c r="A9" t="s">
        <v>72</v>
      </c>
      <c r="B9" s="63">
        <f>'Employment by Site'!D253</f>
        <v>6160</v>
      </c>
      <c r="C9" s="39"/>
    </row>
    <row r="10" spans="1:3" x14ac:dyDescent="0.2">
      <c r="A10" t="s">
        <v>73</v>
      </c>
      <c r="B10" s="63">
        <f>'Employment by Site'!D133</f>
        <v>2343</v>
      </c>
      <c r="C10" s="39"/>
    </row>
    <row r="11" spans="1:3" x14ac:dyDescent="0.2">
      <c r="A11" t="s">
        <v>42</v>
      </c>
      <c r="B11" s="63">
        <f>B12-SUM(B6:B10)</f>
        <v>12998</v>
      </c>
      <c r="C11" s="39"/>
    </row>
    <row r="12" spans="1:3" x14ac:dyDescent="0.2">
      <c r="A12" s="50" t="s">
        <v>74</v>
      </c>
      <c r="B12" s="51">
        <f>'Employment by Site'!D292</f>
        <v>107213</v>
      </c>
      <c r="C12" s="39"/>
    </row>
    <row r="13" spans="1:3" x14ac:dyDescent="0.2">
      <c r="C13" s="52"/>
    </row>
  </sheetData>
  <phoneticPr fontId="0" type="noConversion"/>
  <pageMargins left="0.74803149606299213" right="0.74803149606299213" top="0.98425196850393704" bottom="0.98425196850393704" header="0.51181102362204722" footer="0.51181102362204722"/>
  <pageSetup paperSize="9" scale="85"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C21"/>
  <sheetViews>
    <sheetView showGridLines="0" topLeftCell="A4" workbookViewId="0">
      <pane xSplit="1" topLeftCell="I1" activePane="topRight" state="frozenSplit"/>
      <selection pane="topRight" activeCell="A20" sqref="A20"/>
    </sheetView>
  </sheetViews>
  <sheetFormatPr defaultRowHeight="12.75" x14ac:dyDescent="0.2"/>
  <cols>
    <col min="1" max="1" width="40.28515625" style="67" bestFit="1" customWidth="1"/>
    <col min="2" max="5" width="9" style="67" customWidth="1"/>
    <col min="6" max="25" width="10.28515625" style="67" bestFit="1" customWidth="1"/>
    <col min="26" max="26" width="11.28515625" style="67" bestFit="1" customWidth="1"/>
    <col min="27" max="28" width="9.140625" style="67"/>
    <col min="29" max="29" width="10.140625" style="67" bestFit="1" customWidth="1"/>
    <col min="30" max="16384" width="9.140625" style="67"/>
  </cols>
  <sheetData>
    <row r="5" spans="1:29" x14ac:dyDescent="0.2">
      <c r="A5" s="64" t="s">
        <v>291</v>
      </c>
      <c r="B5" s="64"/>
      <c r="C5" s="64"/>
      <c r="D5" s="64"/>
      <c r="E5" s="64"/>
      <c r="F5" s="64"/>
      <c r="G5" s="64"/>
      <c r="H5" s="65"/>
      <c r="I5" s="66"/>
      <c r="J5" s="66"/>
      <c r="K5" s="66"/>
      <c r="L5" s="66"/>
      <c r="M5" s="66"/>
      <c r="N5" s="66"/>
      <c r="O5" s="66"/>
      <c r="P5" s="66"/>
    </row>
    <row r="6" spans="1:29" x14ac:dyDescent="0.2">
      <c r="A6" s="64" t="s">
        <v>292</v>
      </c>
      <c r="B6" s="64"/>
      <c r="C6" s="64"/>
      <c r="D6" s="64"/>
      <c r="E6" s="64"/>
      <c r="F6" s="68"/>
      <c r="G6" s="68"/>
      <c r="H6" s="68"/>
      <c r="I6" s="69"/>
      <c r="J6" s="69"/>
      <c r="K6" s="69"/>
      <c r="L6" s="69"/>
      <c r="M6" s="66"/>
      <c r="N6" s="66"/>
      <c r="O6" s="66"/>
      <c r="P6" s="66"/>
    </row>
    <row r="7" spans="1:29" x14ac:dyDescent="0.2">
      <c r="A7" s="66"/>
      <c r="B7" s="68">
        <v>1987</v>
      </c>
      <c r="C7" s="68">
        <v>1988</v>
      </c>
      <c r="D7" s="68">
        <v>1989</v>
      </c>
      <c r="E7" s="68">
        <v>1990</v>
      </c>
      <c r="F7" s="68">
        <v>1991</v>
      </c>
      <c r="G7" s="68">
        <v>1992</v>
      </c>
      <c r="H7" s="68">
        <v>1993</v>
      </c>
      <c r="I7" s="68">
        <v>1994</v>
      </c>
      <c r="J7" s="68">
        <v>1995</v>
      </c>
      <c r="K7" s="68">
        <v>1996</v>
      </c>
      <c r="L7" s="68">
        <v>1997</v>
      </c>
      <c r="M7" s="68">
        <v>1998</v>
      </c>
      <c r="N7" s="69">
        <v>1999</v>
      </c>
      <c r="O7" s="69">
        <v>2000</v>
      </c>
      <c r="P7" s="69">
        <v>2001</v>
      </c>
      <c r="Q7" s="69">
        <v>2002</v>
      </c>
      <c r="R7" s="69">
        <v>2003</v>
      </c>
      <c r="S7" s="69">
        <v>2004</v>
      </c>
      <c r="T7" s="69">
        <v>2005</v>
      </c>
      <c r="U7" s="69">
        <v>2006</v>
      </c>
      <c r="V7" s="69">
        <v>2007</v>
      </c>
      <c r="W7" s="69">
        <v>2008</v>
      </c>
      <c r="X7" s="69">
        <v>2009</v>
      </c>
      <c r="Y7" s="69">
        <v>2010</v>
      </c>
      <c r="Z7" s="69">
        <v>2011</v>
      </c>
      <c r="AA7" s="69">
        <v>2012</v>
      </c>
      <c r="AB7" s="69">
        <v>2013</v>
      </c>
      <c r="AC7" s="69">
        <v>2014</v>
      </c>
    </row>
    <row r="8" spans="1:29" x14ac:dyDescent="0.2">
      <c r="A8" s="70" t="s">
        <v>293</v>
      </c>
      <c r="B8" s="71">
        <v>160</v>
      </c>
      <c r="C8" s="71">
        <v>138</v>
      </c>
      <c r="D8" s="71">
        <v>249</v>
      </c>
      <c r="E8" s="71">
        <v>451</v>
      </c>
      <c r="F8" s="71">
        <v>485</v>
      </c>
      <c r="G8" s="71">
        <v>620</v>
      </c>
      <c r="H8" s="71">
        <v>632</v>
      </c>
      <c r="I8" s="71">
        <v>492</v>
      </c>
      <c r="J8" s="71">
        <v>639</v>
      </c>
      <c r="K8" s="71">
        <v>766</v>
      </c>
      <c r="L8" s="71">
        <v>1025</v>
      </c>
      <c r="M8" s="72">
        <v>1210</v>
      </c>
      <c r="N8" s="72">
        <v>1205</v>
      </c>
      <c r="O8" s="65">
        <v>1331</v>
      </c>
      <c r="P8" s="65">
        <v>1301</v>
      </c>
      <c r="Q8" s="65">
        <v>1295</v>
      </c>
      <c r="R8" s="65">
        <v>1100</v>
      </c>
      <c r="S8" s="65">
        <v>888</v>
      </c>
      <c r="T8" s="65">
        <v>1468</v>
      </c>
      <c r="U8" s="65">
        <v>2025</v>
      </c>
      <c r="V8" s="73">
        <v>2241</v>
      </c>
      <c r="W8" s="73">
        <v>2242</v>
      </c>
      <c r="X8" s="73">
        <v>1456</v>
      </c>
      <c r="Y8" s="73">
        <v>2199</v>
      </c>
      <c r="Z8" s="73">
        <v>2601</v>
      </c>
      <c r="AA8" s="73">
        <v>3041</v>
      </c>
      <c r="AB8" s="73">
        <v>2805</v>
      </c>
      <c r="AC8" s="67">
        <v>2435</v>
      </c>
    </row>
    <row r="9" spans="1:29" x14ac:dyDescent="0.2">
      <c r="A9" s="70" t="s">
        <v>294</v>
      </c>
      <c r="B9" s="71">
        <v>4022</v>
      </c>
      <c r="C9" s="71">
        <v>4654</v>
      </c>
      <c r="D9" s="71">
        <v>5060</v>
      </c>
      <c r="E9" s="71">
        <v>5535</v>
      </c>
      <c r="F9" s="71">
        <v>5184</v>
      </c>
      <c r="G9" s="71">
        <v>5278</v>
      </c>
      <c r="H9" s="71">
        <v>5702</v>
      </c>
      <c r="I9" s="71">
        <v>5681</v>
      </c>
      <c r="J9" s="71">
        <v>5936</v>
      </c>
      <c r="K9" s="71">
        <v>5515</v>
      </c>
      <c r="L9" s="71">
        <v>5777</v>
      </c>
      <c r="M9" s="72">
        <v>6718</v>
      </c>
      <c r="N9" s="72">
        <v>7605</v>
      </c>
      <c r="O9" s="71">
        <v>6706</v>
      </c>
      <c r="P9" s="71">
        <v>6569</v>
      </c>
      <c r="Q9" s="71">
        <v>6633</v>
      </c>
      <c r="R9" s="71">
        <v>7015</v>
      </c>
      <c r="S9" s="71">
        <v>7613</v>
      </c>
      <c r="T9" s="71">
        <v>9711</v>
      </c>
      <c r="U9" s="71">
        <v>8967</v>
      </c>
      <c r="V9" s="73">
        <v>8559</v>
      </c>
      <c r="W9" s="73">
        <v>8201</v>
      </c>
      <c r="X9" s="73">
        <v>8212</v>
      </c>
      <c r="Y9" s="73">
        <v>9746</v>
      </c>
      <c r="Z9" s="73">
        <v>11418</v>
      </c>
      <c r="AA9" s="73">
        <v>8350</v>
      </c>
      <c r="AB9" s="73">
        <v>7151</v>
      </c>
      <c r="AC9" s="67">
        <v>7531</v>
      </c>
    </row>
    <row r="10" spans="1:29" x14ac:dyDescent="0.2">
      <c r="A10" s="70" t="s">
        <v>295</v>
      </c>
      <c r="B10" s="71">
        <v>1163</v>
      </c>
      <c r="C10" s="71">
        <v>1261</v>
      </c>
      <c r="D10" s="71">
        <v>1249</v>
      </c>
      <c r="E10" s="71">
        <v>1309</v>
      </c>
      <c r="F10" s="74">
        <v>1152</v>
      </c>
      <c r="G10" s="74">
        <v>1091</v>
      </c>
      <c r="H10" s="74">
        <v>1080</v>
      </c>
      <c r="I10" s="74">
        <v>763</v>
      </c>
      <c r="J10" s="74">
        <v>740</v>
      </c>
      <c r="K10" s="71">
        <v>780</v>
      </c>
      <c r="L10" s="71">
        <v>740</v>
      </c>
      <c r="M10" s="72">
        <v>693</v>
      </c>
      <c r="N10" s="72">
        <v>696</v>
      </c>
      <c r="O10" s="71">
        <v>709</v>
      </c>
      <c r="P10" s="71">
        <v>677</v>
      </c>
      <c r="Q10" s="71">
        <v>649</v>
      </c>
      <c r="R10" s="71">
        <v>641</v>
      </c>
      <c r="S10" s="71">
        <v>651</v>
      </c>
      <c r="T10" s="71">
        <v>716</v>
      </c>
      <c r="U10" s="71">
        <v>771</v>
      </c>
      <c r="V10" s="73">
        <v>808</v>
      </c>
      <c r="W10" s="73">
        <v>897</v>
      </c>
      <c r="X10" s="73">
        <v>725</v>
      </c>
      <c r="Y10" s="73">
        <v>1020</v>
      </c>
      <c r="Z10" s="73">
        <v>954</v>
      </c>
      <c r="AA10" s="73">
        <v>458</v>
      </c>
      <c r="AB10" s="73">
        <v>443</v>
      </c>
      <c r="AC10" s="67">
        <v>896</v>
      </c>
    </row>
    <row r="11" spans="1:29" x14ac:dyDescent="0.2">
      <c r="A11" s="70" t="s">
        <v>296</v>
      </c>
      <c r="B11" s="71">
        <v>128</v>
      </c>
      <c r="C11" s="71">
        <v>754</v>
      </c>
      <c r="D11" s="71">
        <v>904</v>
      </c>
      <c r="E11" s="71">
        <v>950</v>
      </c>
      <c r="F11" s="71">
        <v>993</v>
      </c>
      <c r="G11" s="71">
        <v>1116</v>
      </c>
      <c r="H11" s="71">
        <v>1190</v>
      </c>
      <c r="I11" s="71">
        <v>1256</v>
      </c>
      <c r="J11" s="71">
        <v>1192</v>
      </c>
      <c r="K11" s="71">
        <v>1116</v>
      </c>
      <c r="L11" s="71">
        <v>1003</v>
      </c>
      <c r="M11" s="72">
        <v>900</v>
      </c>
      <c r="N11" s="72">
        <v>742</v>
      </c>
      <c r="O11" s="71">
        <v>940</v>
      </c>
      <c r="P11" s="71">
        <v>1009</v>
      </c>
      <c r="Q11" s="71">
        <v>1101</v>
      </c>
      <c r="R11" s="71">
        <v>1094</v>
      </c>
      <c r="S11" s="71">
        <v>1397</v>
      </c>
      <c r="T11" s="71">
        <v>1479</v>
      </c>
      <c r="U11" s="71">
        <v>1614</v>
      </c>
      <c r="V11" s="73">
        <v>1863</v>
      </c>
      <c r="W11" s="73">
        <v>2218</v>
      </c>
      <c r="X11" s="73">
        <v>1602</v>
      </c>
      <c r="Y11" s="73">
        <v>1503</v>
      </c>
      <c r="Z11" s="73">
        <v>1943</v>
      </c>
      <c r="AA11" s="73">
        <v>2497</v>
      </c>
      <c r="AB11" s="73">
        <v>1912</v>
      </c>
      <c r="AC11" s="67">
        <v>1365</v>
      </c>
    </row>
    <row r="12" spans="1:29" x14ac:dyDescent="0.2">
      <c r="A12" s="70" t="s">
        <v>71</v>
      </c>
      <c r="B12" s="71">
        <v>3368</v>
      </c>
      <c r="C12" s="71">
        <v>9373</v>
      </c>
      <c r="D12" s="71">
        <v>10314</v>
      </c>
      <c r="E12" s="71">
        <v>10930</v>
      </c>
      <c r="F12" s="71">
        <v>9679</v>
      </c>
      <c r="G12" s="71">
        <v>10013</v>
      </c>
      <c r="H12" s="71">
        <v>11865</v>
      </c>
      <c r="I12" s="71">
        <v>11884</v>
      </c>
      <c r="J12" s="71">
        <v>11909</v>
      </c>
      <c r="K12" s="71">
        <v>13080</v>
      </c>
      <c r="L12" s="71">
        <v>12806</v>
      </c>
      <c r="M12" s="72">
        <v>12145</v>
      </c>
      <c r="N12" s="72">
        <v>12277</v>
      </c>
      <c r="O12" s="71">
        <v>10879</v>
      </c>
      <c r="P12" s="71">
        <v>11938</v>
      </c>
      <c r="Q12" s="71">
        <v>12653</v>
      </c>
      <c r="R12" s="71">
        <v>12801</v>
      </c>
      <c r="S12" s="71">
        <v>13398</v>
      </c>
      <c r="T12" s="71">
        <v>12121</v>
      </c>
      <c r="U12" s="71">
        <v>12314</v>
      </c>
      <c r="V12" s="73">
        <v>13733</v>
      </c>
      <c r="W12" s="73">
        <v>14459</v>
      </c>
      <c r="X12" s="73">
        <v>16686</v>
      </c>
      <c r="Y12" s="73">
        <v>17803</v>
      </c>
      <c r="Z12" s="73">
        <v>20541</v>
      </c>
      <c r="AA12" s="73">
        <v>22920</v>
      </c>
      <c r="AB12" s="73">
        <v>20541</v>
      </c>
      <c r="AC12" s="56">
        <v>17337</v>
      </c>
    </row>
    <row r="13" spans="1:29" x14ac:dyDescent="0.2">
      <c r="A13" s="70" t="s">
        <v>297</v>
      </c>
      <c r="B13" s="71">
        <v>628</v>
      </c>
      <c r="C13" s="71">
        <v>1415</v>
      </c>
      <c r="D13" s="71">
        <v>1728</v>
      </c>
      <c r="E13" s="71">
        <v>1898</v>
      </c>
      <c r="F13" s="71">
        <v>1619</v>
      </c>
      <c r="G13" s="71">
        <v>1741</v>
      </c>
      <c r="H13" s="71">
        <v>1640</v>
      </c>
      <c r="I13" s="71">
        <v>1724</v>
      </c>
      <c r="J13" s="71">
        <v>2011</v>
      </c>
      <c r="K13" s="71">
        <v>2721</v>
      </c>
      <c r="L13" s="71">
        <v>2434</v>
      </c>
      <c r="M13" s="72">
        <v>1963</v>
      </c>
      <c r="N13" s="72">
        <v>2767</v>
      </c>
      <c r="O13" s="71">
        <v>2243</v>
      </c>
      <c r="P13" s="71">
        <v>2338</v>
      </c>
      <c r="Q13" s="71">
        <v>2170</v>
      </c>
      <c r="R13" s="71">
        <v>2224</v>
      </c>
      <c r="S13" s="71">
        <v>2435</v>
      </c>
      <c r="T13" s="71">
        <v>2789</v>
      </c>
      <c r="U13" s="71">
        <v>2914</v>
      </c>
      <c r="V13" s="73">
        <v>2840</v>
      </c>
      <c r="W13" s="73">
        <v>2670</v>
      </c>
      <c r="X13" s="73">
        <v>1934</v>
      </c>
      <c r="Y13" s="73">
        <v>1767</v>
      </c>
      <c r="Z13" s="73">
        <v>2003</v>
      </c>
      <c r="AA13" s="73">
        <v>2268</v>
      </c>
      <c r="AB13" s="73">
        <v>2399</v>
      </c>
      <c r="AC13" s="56">
        <v>2343</v>
      </c>
    </row>
    <row r="14" spans="1:29" x14ac:dyDescent="0.2">
      <c r="A14" s="70" t="s">
        <v>298</v>
      </c>
      <c r="B14" s="71">
        <v>9920</v>
      </c>
      <c r="C14" s="71">
        <v>8466</v>
      </c>
      <c r="D14" s="71">
        <v>8945</v>
      </c>
      <c r="E14" s="71">
        <v>9183</v>
      </c>
      <c r="F14" s="71">
        <v>8817</v>
      </c>
      <c r="G14" s="71">
        <v>8196</v>
      </c>
      <c r="H14" s="71">
        <v>6703</v>
      </c>
      <c r="I14" s="71">
        <v>6990</v>
      </c>
      <c r="J14" s="71">
        <v>7637</v>
      </c>
      <c r="K14" s="71">
        <v>8867</v>
      </c>
      <c r="L14" s="71">
        <v>8182</v>
      </c>
      <c r="M14" s="72">
        <v>7911</v>
      </c>
      <c r="N14" s="72">
        <v>8184</v>
      </c>
      <c r="O14" s="71">
        <v>8604</v>
      </c>
      <c r="P14" s="71">
        <v>9103</v>
      </c>
      <c r="Q14" s="71">
        <v>9289</v>
      </c>
      <c r="R14" s="71">
        <v>11184</v>
      </c>
      <c r="S14" s="71">
        <v>12585</v>
      </c>
      <c r="T14" s="71">
        <v>13727</v>
      </c>
      <c r="U14" s="65">
        <v>16203</v>
      </c>
      <c r="V14" s="73">
        <v>18387</v>
      </c>
      <c r="W14" s="73">
        <v>23185</v>
      </c>
      <c r="X14" s="73">
        <v>26051</v>
      </c>
      <c r="Y14" s="73">
        <v>26440</v>
      </c>
      <c r="Z14" s="73">
        <v>33345</v>
      </c>
      <c r="AA14" s="73">
        <v>43008</v>
      </c>
      <c r="AB14" s="73">
        <v>55323</v>
      </c>
      <c r="AC14" s="56">
        <v>60844</v>
      </c>
    </row>
    <row r="15" spans="1:29" x14ac:dyDescent="0.2">
      <c r="A15" s="70" t="s">
        <v>72</v>
      </c>
      <c r="B15" s="71">
        <v>2911</v>
      </c>
      <c r="C15" s="71">
        <v>3036</v>
      </c>
      <c r="D15" s="71">
        <v>3404</v>
      </c>
      <c r="E15" s="71">
        <v>3262</v>
      </c>
      <c r="F15" s="71">
        <v>2983</v>
      </c>
      <c r="G15" s="71">
        <v>2841</v>
      </c>
      <c r="H15" s="71">
        <v>3858</v>
      </c>
      <c r="I15" s="71">
        <v>3169</v>
      </c>
      <c r="J15" s="71">
        <v>3498</v>
      </c>
      <c r="K15" s="71">
        <v>3698</v>
      </c>
      <c r="L15" s="71">
        <v>4534</v>
      </c>
      <c r="M15" s="72">
        <v>5705</v>
      </c>
      <c r="N15" s="72">
        <v>5219</v>
      </c>
      <c r="O15" s="71">
        <v>5038</v>
      </c>
      <c r="P15" s="71">
        <v>5160</v>
      </c>
      <c r="Q15" s="71">
        <v>4699</v>
      </c>
      <c r="R15" s="71">
        <v>5714</v>
      </c>
      <c r="S15" s="71">
        <v>6704</v>
      </c>
      <c r="T15" s="71">
        <v>9423</v>
      </c>
      <c r="U15" s="71">
        <v>10583</v>
      </c>
      <c r="V15" s="73">
        <v>12736</v>
      </c>
      <c r="W15" s="73">
        <v>13307</v>
      </c>
      <c r="X15" s="73">
        <v>7561</v>
      </c>
      <c r="Y15" s="73">
        <v>8169</v>
      </c>
      <c r="Z15" s="73">
        <v>9496</v>
      </c>
      <c r="AA15" s="73">
        <v>8251</v>
      </c>
      <c r="AB15" s="73">
        <v>6986</v>
      </c>
      <c r="AC15" s="56">
        <v>6160</v>
      </c>
    </row>
    <row r="16" spans="1:29" hidden="1" x14ac:dyDescent="0.2">
      <c r="A16" s="70" t="s">
        <v>391</v>
      </c>
      <c r="B16" s="71">
        <v>152</v>
      </c>
      <c r="C16" s="71">
        <v>1595</v>
      </c>
      <c r="D16" s="71">
        <v>1738</v>
      </c>
      <c r="E16" s="71">
        <v>1925</v>
      </c>
      <c r="F16" s="71">
        <v>2083</v>
      </c>
      <c r="G16" s="71">
        <v>2009</v>
      </c>
      <c r="H16" s="71">
        <v>1355</v>
      </c>
      <c r="I16" s="71">
        <v>1369</v>
      </c>
      <c r="J16" s="71">
        <v>1428</v>
      </c>
      <c r="K16" s="71">
        <v>1157</v>
      </c>
      <c r="L16" s="71">
        <v>1823</v>
      </c>
      <c r="M16" s="72">
        <v>1820</v>
      </c>
      <c r="N16" s="72">
        <v>1256</v>
      </c>
      <c r="O16" s="71">
        <v>1280</v>
      </c>
      <c r="P16" s="71">
        <v>1246</v>
      </c>
      <c r="Q16" s="71">
        <v>1181</v>
      </c>
      <c r="R16" s="71">
        <v>2757</v>
      </c>
      <c r="S16" s="71">
        <v>3573</v>
      </c>
      <c r="T16" s="71">
        <v>4616</v>
      </c>
      <c r="U16" s="74">
        <v>4656</v>
      </c>
      <c r="V16" s="73">
        <v>3528</v>
      </c>
      <c r="W16" s="65">
        <v>3658</v>
      </c>
      <c r="X16" s="73">
        <v>5552</v>
      </c>
      <c r="Y16" s="73">
        <v>7145</v>
      </c>
      <c r="Z16" s="73">
        <v>8300</v>
      </c>
      <c r="AA16" s="76" t="s">
        <v>301</v>
      </c>
      <c r="AB16" s="73"/>
    </row>
    <row r="17" spans="1:29" hidden="1" x14ac:dyDescent="0.2">
      <c r="A17" s="70" t="s">
        <v>390</v>
      </c>
      <c r="B17" s="71"/>
      <c r="C17" s="71"/>
      <c r="D17" s="71"/>
      <c r="E17" s="71"/>
      <c r="F17" s="71"/>
      <c r="G17" s="71"/>
      <c r="H17" s="71"/>
      <c r="I17" s="71"/>
      <c r="J17" s="71"/>
      <c r="K17" s="71"/>
      <c r="L17" s="71"/>
      <c r="M17" s="72"/>
      <c r="N17" s="72"/>
      <c r="O17" s="71"/>
      <c r="P17" s="71"/>
      <c r="Q17" s="71"/>
      <c r="R17" s="71"/>
      <c r="S17" s="71"/>
      <c r="T17" s="71"/>
      <c r="U17" s="74"/>
      <c r="V17" s="73"/>
      <c r="W17" s="65"/>
      <c r="X17" s="73"/>
      <c r="Y17" s="73"/>
      <c r="Z17" s="73"/>
      <c r="AA17" s="76"/>
      <c r="AB17" s="73"/>
      <c r="AC17" s="56"/>
    </row>
    <row r="18" spans="1:29" x14ac:dyDescent="0.2">
      <c r="A18" s="70" t="s">
        <v>299</v>
      </c>
      <c r="B18" s="71">
        <v>401</v>
      </c>
      <c r="C18" s="71">
        <v>593</v>
      </c>
      <c r="D18" s="71">
        <v>500</v>
      </c>
      <c r="E18" s="71">
        <v>494</v>
      </c>
      <c r="F18" s="71">
        <v>500</v>
      </c>
      <c r="G18" s="71">
        <v>498</v>
      </c>
      <c r="H18" s="71">
        <v>457</v>
      </c>
      <c r="I18" s="71">
        <v>530</v>
      </c>
      <c r="J18" s="71">
        <v>472</v>
      </c>
      <c r="K18" s="71">
        <v>595</v>
      </c>
      <c r="L18" s="71">
        <v>686</v>
      </c>
      <c r="M18" s="72">
        <v>677</v>
      </c>
      <c r="N18" s="72">
        <v>756</v>
      </c>
      <c r="O18" s="71">
        <v>698</v>
      </c>
      <c r="P18" s="71">
        <v>699</v>
      </c>
      <c r="Q18" s="71">
        <v>658</v>
      </c>
      <c r="R18" s="71">
        <v>658</v>
      </c>
      <c r="S18" s="71">
        <v>679</v>
      </c>
      <c r="T18" s="71">
        <v>853</v>
      </c>
      <c r="U18" s="71">
        <v>838</v>
      </c>
      <c r="V18" s="73">
        <v>865</v>
      </c>
      <c r="W18" s="73">
        <v>867</v>
      </c>
      <c r="X18" s="73">
        <v>778</v>
      </c>
      <c r="Y18" s="73">
        <v>1293</v>
      </c>
      <c r="Z18" s="73">
        <v>1061</v>
      </c>
      <c r="AA18" s="73">
        <v>1119</v>
      </c>
      <c r="AB18" s="73">
        <v>1165</v>
      </c>
      <c r="AC18" s="56">
        <v>1012</v>
      </c>
    </row>
    <row r="19" spans="1:29" x14ac:dyDescent="0.2">
      <c r="A19" s="70" t="s">
        <v>42</v>
      </c>
      <c r="B19" s="71">
        <v>720</v>
      </c>
      <c r="C19" s="71">
        <v>858</v>
      </c>
      <c r="D19" s="71">
        <v>863</v>
      </c>
      <c r="E19" s="71">
        <v>820</v>
      </c>
      <c r="F19" s="71">
        <v>903</v>
      </c>
      <c r="G19" s="71">
        <v>860</v>
      </c>
      <c r="H19" s="71">
        <v>916</v>
      </c>
      <c r="I19" s="71">
        <v>1040</v>
      </c>
      <c r="J19" s="73">
        <v>1157</v>
      </c>
      <c r="K19" s="73">
        <v>1304</v>
      </c>
      <c r="L19" s="73">
        <v>1478</v>
      </c>
      <c r="M19" s="73">
        <v>1457</v>
      </c>
      <c r="N19" s="73">
        <v>2002</v>
      </c>
      <c r="O19" s="73">
        <v>1880</v>
      </c>
      <c r="P19" s="73">
        <v>2076</v>
      </c>
      <c r="Q19" s="73">
        <v>2175</v>
      </c>
      <c r="R19" s="73">
        <v>2060</v>
      </c>
      <c r="S19" s="73">
        <v>2219</v>
      </c>
      <c r="T19" s="73">
        <v>2202</v>
      </c>
      <c r="U19" s="73">
        <v>1972</v>
      </c>
      <c r="V19" s="73">
        <v>1576</v>
      </c>
      <c r="W19" s="73">
        <v>3179</v>
      </c>
      <c r="X19" s="73">
        <v>5058</v>
      </c>
      <c r="Y19" s="73">
        <v>6981</v>
      </c>
      <c r="Z19" s="73">
        <v>8979</v>
      </c>
      <c r="AA19" s="73">
        <v>7639</v>
      </c>
      <c r="AB19" s="73">
        <f>AB20-SUM(AB8:AB18)</f>
        <v>7249</v>
      </c>
      <c r="AC19" s="56">
        <f>AC20-SUM(AC8:AC18)</f>
        <v>7290</v>
      </c>
    </row>
    <row r="20" spans="1:29" x14ac:dyDescent="0.2">
      <c r="A20" s="75" t="s">
        <v>300</v>
      </c>
      <c r="B20" s="77">
        <f>SUM(B8:B15)+SUM(B18:B19)</f>
        <v>23421</v>
      </c>
      <c r="C20" s="77">
        <f t="shared" ref="C20:AA20" si="0">SUM(C8:C15)+SUM(C18:C19)</f>
        <v>30548</v>
      </c>
      <c r="D20" s="77">
        <f t="shared" si="0"/>
        <v>33216</v>
      </c>
      <c r="E20" s="77">
        <f t="shared" si="0"/>
        <v>34832</v>
      </c>
      <c r="F20" s="77">
        <f t="shared" si="0"/>
        <v>32315</v>
      </c>
      <c r="G20" s="77">
        <f t="shared" si="0"/>
        <v>32254</v>
      </c>
      <c r="H20" s="77">
        <f t="shared" si="0"/>
        <v>34043</v>
      </c>
      <c r="I20" s="77">
        <f t="shared" si="0"/>
        <v>33529</v>
      </c>
      <c r="J20" s="77">
        <f t="shared" si="0"/>
        <v>35191</v>
      </c>
      <c r="K20" s="77">
        <f t="shared" si="0"/>
        <v>38442</v>
      </c>
      <c r="L20" s="77">
        <f t="shared" si="0"/>
        <v>38665</v>
      </c>
      <c r="M20" s="77">
        <f t="shared" si="0"/>
        <v>39379</v>
      </c>
      <c r="N20" s="77">
        <f t="shared" si="0"/>
        <v>41453</v>
      </c>
      <c r="O20" s="77">
        <f t="shared" si="0"/>
        <v>39028</v>
      </c>
      <c r="P20" s="77">
        <f t="shared" si="0"/>
        <v>40870</v>
      </c>
      <c r="Q20" s="77">
        <f t="shared" si="0"/>
        <v>41322</v>
      </c>
      <c r="R20" s="77">
        <f t="shared" si="0"/>
        <v>44491</v>
      </c>
      <c r="S20" s="77">
        <f t="shared" si="0"/>
        <v>48569</v>
      </c>
      <c r="T20" s="77">
        <f t="shared" si="0"/>
        <v>54489</v>
      </c>
      <c r="U20" s="77">
        <f t="shared" si="0"/>
        <v>58201</v>
      </c>
      <c r="V20" s="77">
        <f t="shared" si="0"/>
        <v>63608</v>
      </c>
      <c r="W20" s="77">
        <f t="shared" si="0"/>
        <v>71225</v>
      </c>
      <c r="X20" s="77">
        <f t="shared" si="0"/>
        <v>70063</v>
      </c>
      <c r="Y20" s="77">
        <f>SUM(Y8:Y15)+SUM(Y18:Y19)</f>
        <v>76921</v>
      </c>
      <c r="Z20" s="77">
        <f t="shared" si="0"/>
        <v>92341</v>
      </c>
      <c r="AA20" s="77">
        <f t="shared" si="0"/>
        <v>99551</v>
      </c>
      <c r="AB20" s="77">
        <v>105974</v>
      </c>
      <c r="AC20" s="77">
        <v>107213</v>
      </c>
    </row>
    <row r="21" spans="1:29" x14ac:dyDescent="0.2">
      <c r="A21" s="64"/>
      <c r="B21" s="64"/>
      <c r="C21" s="64"/>
      <c r="D21" s="64"/>
      <c r="E21" s="64"/>
      <c r="F21" s="68"/>
      <c r="G21" s="68"/>
      <c r="H21" s="68"/>
      <c r="I21" s="69"/>
      <c r="J21" s="69"/>
      <c r="K21" s="69"/>
      <c r="L21" s="69"/>
      <c r="M21" s="66"/>
      <c r="N21" s="66"/>
      <c r="O21" s="66"/>
      <c r="P21" s="66"/>
    </row>
  </sheetData>
  <pageMargins left="0.74803149606299213" right="0.74803149606299213" top="0.98425196850393704" bottom="0.98425196850393704" header="0.51181102362204722" footer="0.51181102362204722"/>
  <pageSetup paperSize="9" scale="85" orientation="landscape" r:id="rId1"/>
  <headerFooter alignWithMargins="0"/>
  <ignoredErrors>
    <ignoredError sqref="AB19:AC19 Z20:AA20"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Data Sources</vt:lpstr>
      <vt:lpstr>Employment by Site</vt:lpstr>
      <vt:lpstr>Pie Graph</vt:lpstr>
      <vt:lpstr>Historic Calendar Year</vt:lpstr>
      <vt:lpstr>'Data Sources'!_GoBack</vt:lpstr>
      <vt:lpstr>'Employment by Site'!EMPLOYED</vt:lpstr>
      <vt:lpstr>'Data Sources'!Print_Area</vt:lpstr>
      <vt:lpstr>'Employment by Site'!Print_Area</vt:lpstr>
      <vt:lpstr>'Historic Calendar Year'!Print_Area</vt:lpstr>
      <vt:lpstr>'Pie Graph'!Print_Area</vt:lpstr>
      <vt:lpstr>'Employment by Site'!Print_Area_MI</vt:lpstr>
      <vt:lpstr>'Employment by Site'!Print_Titles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Policy Branch</dc:creator>
  <cp:lastModifiedBy>GREGORY, Jill</cp:lastModifiedBy>
  <cp:lastPrinted>2014-04-30T02:29:50Z</cp:lastPrinted>
  <dcterms:created xsi:type="dcterms:W3CDTF">1998-04-16T02:27:04Z</dcterms:created>
  <dcterms:modified xsi:type="dcterms:W3CDTF">2015-03-31T05:48:36Z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