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055" activeTab="2"/>
  </bookViews>
  <sheets>
    <sheet name="HMS Value" sheetId="3" r:id="rId1"/>
    <sheet name="Exports" sheetId="2" r:id="rId2"/>
    <sheet name="HMS WA vs Australia" sheetId="1" r:id="rId3"/>
  </sheets>
  <definedNames>
    <definedName name="_xlnm.Print_Area" localSheetId="1">Exports!$A$1:$K$28</definedName>
    <definedName name="_xlnm.Print_Area" localSheetId="0">'HMS Value'!$A$1:$J$74</definedName>
    <definedName name="_xlnm.Print_Area" localSheetId="2">'HMS WA vs Australia'!$A$1:$O$64</definedName>
  </definedNames>
  <calcPr calcId="14562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E64" i="1" l="1"/>
  <c r="C64" i="1"/>
  <c r="E63" i="1"/>
  <c r="C63" i="1"/>
  <c r="E62" i="1"/>
  <c r="D62" i="1"/>
  <c r="C62" i="1"/>
  <c r="E61" i="1"/>
  <c r="D61" i="1"/>
  <c r="C61" i="1"/>
  <c r="D60" i="1"/>
  <c r="E60" i="1" s="1"/>
  <c r="C60" i="1"/>
  <c r="D59" i="1"/>
  <c r="E59" i="1" s="1"/>
  <c r="C59" i="1"/>
  <c r="E58" i="1"/>
  <c r="D58" i="1"/>
  <c r="C58" i="1"/>
  <c r="D57" i="1"/>
  <c r="E57" i="1" s="1"/>
  <c r="C57" i="1"/>
  <c r="D56" i="1"/>
  <c r="E56" i="1" s="1"/>
  <c r="C56" i="1"/>
  <c r="D55" i="1"/>
  <c r="E55" i="1" s="1"/>
  <c r="C55" i="1"/>
  <c r="E54" i="1"/>
  <c r="D54" i="1"/>
  <c r="C54" i="1"/>
  <c r="E53" i="1"/>
  <c r="D53" i="1"/>
  <c r="C53" i="1"/>
  <c r="D52" i="1"/>
  <c r="E52" i="1" s="1"/>
  <c r="C52" i="1"/>
  <c r="D51" i="1"/>
  <c r="E51" i="1" s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</calcChain>
</file>

<file path=xl/sharedStrings.xml><?xml version="1.0" encoding="utf-8"?>
<sst xmlns="http://schemas.openxmlformats.org/spreadsheetml/2006/main" count="26" uniqueCount="24">
  <si>
    <t>HEAVY MINERAL SANDS</t>
  </si>
  <si>
    <t>Western Australia</t>
  </si>
  <si>
    <t>Rest of Australia</t>
  </si>
  <si>
    <t>Value $ 000s</t>
  </si>
  <si>
    <t>$M</t>
  </si>
  <si>
    <t xml:space="preserve">BREE ONLY PROVIDE EXPORT DATA FROM 2014 </t>
  </si>
  <si>
    <t>Estimated as BREE only publish exports which may include imported product</t>
  </si>
  <si>
    <t>HEAVY MINERAL SANDS EXPORTS 2014-15</t>
  </si>
  <si>
    <t>$ Value</t>
  </si>
  <si>
    <t>Netherlands</t>
  </si>
  <si>
    <t>Saudi Arabia</t>
  </si>
  <si>
    <t>United Kingdom</t>
  </si>
  <si>
    <t>China</t>
  </si>
  <si>
    <t>Taiwan</t>
  </si>
  <si>
    <t>Japan</t>
  </si>
  <si>
    <t>United States</t>
  </si>
  <si>
    <t>India</t>
  </si>
  <si>
    <t>Thailand</t>
  </si>
  <si>
    <t>Malaysia</t>
  </si>
  <si>
    <t>Other</t>
  </si>
  <si>
    <t>TOTAL</t>
  </si>
  <si>
    <r>
      <t xml:space="preserve">Note:  </t>
    </r>
    <r>
      <rPr>
        <sz val="10"/>
        <color indexed="10"/>
        <rFont val="Arial"/>
        <family val="2"/>
      </rPr>
      <t>Exports include titanium dioxide and product sourced from private land, overseas and other States and processed in Western Australia</t>
    </r>
  </si>
  <si>
    <t>Quarter</t>
  </si>
  <si>
    <t>HMS Value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</si>
</sst>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0"/>
    <numFmt numFmtId="167" formatCode="_(* #,##0.00_);_(* \(#,##0.00\);_(* &quot;-&quot;??_);_(@_)"/>
    <numFmt numFmtId="168" formatCode="&quot;$&quot;#,##0.00_);[Red]\(&quot;$&quot;#,##0.00\)"/>
    <numFmt numFmtId="169" formatCode="mmm\ dd\,\ yyyy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Geneva"/>
    </font>
    <font>
      <sz val="10"/>
      <name val="MS Sans Serif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9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horizontal="center" vertical="center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43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0" fillId="26" borderId="4" applyNumberFormat="0" applyFont="0" applyAlignment="0" applyProtection="0"/>
    <xf numFmtId="168" fontId="15" fillId="0" borderId="0" applyFont="0" applyFill="0" applyBorder="0" applyAlignment="0" applyProtection="0"/>
    <xf numFmtId="0" fontId="16" fillId="12" borderId="2" applyNumberFormat="0" applyAlignment="0" applyProtection="0"/>
    <xf numFmtId="0" fontId="17" fillId="8" borderId="0" applyNumberFormat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25" borderId="5" applyNumberFormat="0" applyAlignment="0" applyProtection="0"/>
    <xf numFmtId="169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28" borderId="10" applyNumberFormat="0" applyAlignment="0" applyProtection="0"/>
  </cellStyleXfs>
  <cellXfs count="35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0" fontId="0" fillId="2" borderId="0" xfId="0" applyFill="1"/>
    <xf numFmtId="164" fontId="5" fillId="0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0" fillId="0" borderId="0" xfId="1" applyNumberFormat="1" applyFont="1" applyFill="1"/>
    <xf numFmtId="164" fontId="0" fillId="2" borderId="0" xfId="1" applyNumberFormat="1" applyFont="1" applyFill="1"/>
    <xf numFmtId="164" fontId="0" fillId="0" borderId="0" xfId="0" applyNumberFormat="1"/>
    <xf numFmtId="164" fontId="0" fillId="0" borderId="0" xfId="2" applyNumberFormat="1" applyFont="1"/>
    <xf numFmtId="9" fontId="0" fillId="0" borderId="0" xfId="2" applyFont="1"/>
    <xf numFmtId="164" fontId="3" fillId="0" borderId="0" xfId="1" applyNumberFormat="1" applyFill="1"/>
    <xf numFmtId="164" fontId="3" fillId="2" borderId="0" xfId="1" applyNumberFormat="1" applyFill="1"/>
    <xf numFmtId="0" fontId="3" fillId="0" borderId="0" xfId="5"/>
    <xf numFmtId="0" fontId="3" fillId="0" borderId="0" xfId="6"/>
    <xf numFmtId="0" fontId="5" fillId="0" borderId="0" xfId="5" applyFont="1" applyAlignment="1">
      <alignment horizontal="left"/>
    </xf>
    <xf numFmtId="164" fontId="3" fillId="0" borderId="0" xfId="1" applyNumberFormat="1" applyFont="1"/>
    <xf numFmtId="0" fontId="3" fillId="0" borderId="0" xfId="5" applyFont="1"/>
    <xf numFmtId="164" fontId="5" fillId="0" borderId="0" xfId="1" applyNumberFormat="1" applyFont="1" applyAlignment="1">
      <alignment horizontal="right"/>
    </xf>
    <xf numFmtId="0" fontId="3" fillId="3" borderId="0" xfId="5" applyFont="1" applyFill="1"/>
    <xf numFmtId="164" fontId="3" fillId="4" borderId="0" xfId="1" applyNumberFormat="1" applyFont="1" applyFill="1"/>
    <xf numFmtId="165" fontId="3" fillId="5" borderId="0" xfId="2" applyNumberFormat="1" applyFont="1" applyFill="1"/>
    <xf numFmtId="0" fontId="5" fillId="3" borderId="0" xfId="5" applyFont="1" applyFill="1"/>
    <xf numFmtId="164" fontId="5" fillId="4" borderId="0" xfId="1" applyNumberFormat="1" applyFont="1" applyFill="1"/>
    <xf numFmtId="0" fontId="7" fillId="0" borderId="0" xfId="5" applyFont="1"/>
    <xf numFmtId="3" fontId="3" fillId="0" borderId="0" xfId="6" applyNumberFormat="1"/>
    <xf numFmtId="166" fontId="3" fillId="0" borderId="0" xfId="6" applyNumberFormat="1"/>
    <xf numFmtId="0" fontId="5" fillId="0" borderId="0" xfId="6" applyFont="1"/>
    <xf numFmtId="3" fontId="5" fillId="0" borderId="0" xfId="6" applyNumberFormat="1" applyFont="1" applyAlignment="1">
      <alignment horizontal="right"/>
    </xf>
    <xf numFmtId="17" fontId="3" fillId="0" borderId="0" xfId="6" applyNumberFormat="1" applyFill="1"/>
    <xf numFmtId="166" fontId="3" fillId="2" borderId="0" xfId="6" applyNumberFormat="1" applyFill="1"/>
    <xf numFmtId="0" fontId="8" fillId="0" borderId="0" xfId="5" applyFont="1" applyAlignment="1">
      <alignment horizontal="center" wrapText="1"/>
    </xf>
    <xf numFmtId="164" fontId="6" fillId="0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</cellXfs>
  <cellStyles count="293">
    <cellStyle name="20 % - Accent1" xfId="98"/>
    <cellStyle name="20 % - Accent2" xfId="99"/>
    <cellStyle name="20 % - Accent3" xfId="100"/>
    <cellStyle name="20 % - Accent4" xfId="101"/>
    <cellStyle name="20 % - Accent5" xfId="102"/>
    <cellStyle name="20 % - Accent6" xfId="103"/>
    <cellStyle name="40 % - Accent1" xfId="104"/>
    <cellStyle name="40 % - Accent2" xfId="105"/>
    <cellStyle name="40 % - Accent3" xfId="106"/>
    <cellStyle name="40 % - Accent4" xfId="107"/>
    <cellStyle name="40 % - Accent5" xfId="108"/>
    <cellStyle name="40 % - Accent6" xfId="109"/>
    <cellStyle name="60 % - Accent1" xfId="110"/>
    <cellStyle name="60 % - Accent2" xfId="111"/>
    <cellStyle name="60 % - Accent3" xfId="112"/>
    <cellStyle name="60 % - Accent4" xfId="113"/>
    <cellStyle name="60 % - Accent5" xfId="114"/>
    <cellStyle name="60 % - Accent6" xfId="115"/>
    <cellStyle name="Accent1 2" xfId="116"/>
    <cellStyle name="Accent2 2" xfId="117"/>
    <cellStyle name="Accent3 2" xfId="118"/>
    <cellStyle name="Accent4 2" xfId="119"/>
    <cellStyle name="Accent5 2" xfId="120"/>
    <cellStyle name="Accent6 2" xfId="121"/>
    <cellStyle name="Avertissement" xfId="122"/>
    <cellStyle name="Calcul" xfId="123"/>
    <cellStyle name="Cellule liée" xfId="124"/>
    <cellStyle name="Comma" xfId="1" builtinId="3"/>
    <cellStyle name="Comma 2" xfId="3"/>
    <cellStyle name="Comma 2 2" xfId="125"/>
    <cellStyle name="Comma 2 3" xfId="126"/>
    <cellStyle name="Comma 2 4" xfId="127"/>
    <cellStyle name="Comma 2 5" xfId="128"/>
    <cellStyle name="Comma 2_Tapis Price" xfId="129"/>
    <cellStyle name="Comma 3" xfId="7"/>
    <cellStyle name="Comma 4" xfId="8"/>
    <cellStyle name="Comma 4 2" xfId="9"/>
    <cellStyle name="Comma 4 2 2" xfId="10"/>
    <cellStyle name="Comma 4 3" xfId="11"/>
    <cellStyle name="Comma 4 4" xfId="12"/>
    <cellStyle name="Comma 4 5" xfId="13"/>
    <cellStyle name="Comma 5" xfId="14"/>
    <cellStyle name="Comma 5 2" xfId="15"/>
    <cellStyle name="Comma 5 2 2" xfId="16"/>
    <cellStyle name="Comma 5 3" xfId="17"/>
    <cellStyle name="Comma 5 4" xfId="18"/>
    <cellStyle name="Comma 6" xfId="19"/>
    <cellStyle name="Comma 6 2" xfId="130"/>
    <cellStyle name="Comma 7" xfId="131"/>
    <cellStyle name="Comma 7 2" xfId="132"/>
    <cellStyle name="Comma 8" xfId="133"/>
    <cellStyle name="Commentaire" xfId="134"/>
    <cellStyle name="Currency 2" xfId="135"/>
    <cellStyle name="Entrée" xfId="136"/>
    <cellStyle name="Insatisfaisant" xfId="137"/>
    <cellStyle name="Neutre" xfId="138"/>
    <cellStyle name="Normal" xfId="0" builtinId="0"/>
    <cellStyle name="Normal 10" xfId="20"/>
    <cellStyle name="Normal 10 2" xfId="21"/>
    <cellStyle name="Normal 10 2 2" xfId="139"/>
    <cellStyle name="Normal 10 3" xfId="140"/>
    <cellStyle name="Normal 10 3 2" xfId="141"/>
    <cellStyle name="Normal 10 4" xfId="142"/>
    <cellStyle name="Normal 10 4 2" xfId="143"/>
    <cellStyle name="Normal 10 5" xfId="144"/>
    <cellStyle name="Normal 10 5 2" xfId="145"/>
    <cellStyle name="Normal 10 6" xfId="146"/>
    <cellStyle name="Normal 10 7" xfId="147"/>
    <cellStyle name="Normal 10 7 2" xfId="148"/>
    <cellStyle name="Normal 10 8" xfId="149"/>
    <cellStyle name="Normal 10 9" xfId="150"/>
    <cellStyle name="Normal 10_Monthly Price Data" xfId="151"/>
    <cellStyle name="Normal 11" xfId="22"/>
    <cellStyle name="Normal 11 2" xfId="152"/>
    <cellStyle name="Normal 11 2 2" xfId="153"/>
    <cellStyle name="Normal 11 3" xfId="154"/>
    <cellStyle name="Normal 11 3 2" xfId="155"/>
    <cellStyle name="Normal 11 4" xfId="156"/>
    <cellStyle name="Normal 11 4 2" xfId="157"/>
    <cellStyle name="Normal 11 5" xfId="158"/>
    <cellStyle name="Normal 11 5 2" xfId="159"/>
    <cellStyle name="Normal 11 6" xfId="160"/>
    <cellStyle name="Normal 11 7" xfId="161"/>
    <cellStyle name="Normal 11 7 2" xfId="162"/>
    <cellStyle name="Normal 11 8" xfId="163"/>
    <cellStyle name="Normal 11 9" xfId="164"/>
    <cellStyle name="Normal 11_Monthly Price Data" xfId="165"/>
    <cellStyle name="Normal 12" xfId="23"/>
    <cellStyle name="Normal 12 2" xfId="166"/>
    <cellStyle name="Normal 12 2 2" xfId="167"/>
    <cellStyle name="Normal 12 3" xfId="168"/>
    <cellStyle name="Normal 12 3 2" xfId="169"/>
    <cellStyle name="Normal 12 4" xfId="170"/>
    <cellStyle name="Normal 12 4 2" xfId="171"/>
    <cellStyle name="Normal 12 5" xfId="172"/>
    <cellStyle name="Normal 12 5 2" xfId="173"/>
    <cellStyle name="Normal 12 6" xfId="174"/>
    <cellStyle name="Normal 12 7" xfId="175"/>
    <cellStyle name="Normal 12 7 2" xfId="176"/>
    <cellStyle name="Normal 12 8" xfId="177"/>
    <cellStyle name="Normal 12 9" xfId="178"/>
    <cellStyle name="Normal 12_Monthly Price Data" xfId="179"/>
    <cellStyle name="Normal 13" xfId="24"/>
    <cellStyle name="Normal 13 2" xfId="180"/>
    <cellStyle name="Normal 13 3" xfId="181"/>
    <cellStyle name="Normal 13 3 2" xfId="182"/>
    <cellStyle name="Normal 13 4" xfId="183"/>
    <cellStyle name="Normal 13 5" xfId="184"/>
    <cellStyle name="Normal 13_Monthly Price Data" xfId="185"/>
    <cellStyle name="Normal 14" xfId="25"/>
    <cellStyle name="Normal 14 2" xfId="186"/>
    <cellStyle name="Normal 15" xfId="26"/>
    <cellStyle name="Normal 15 2" xfId="187"/>
    <cellStyle name="Normal 16" xfId="27"/>
    <cellStyle name="Normal 16 2" xfId="28"/>
    <cellStyle name="Normal 17" xfId="29"/>
    <cellStyle name="Normal 17 2" xfId="188"/>
    <cellStyle name="Normal 18" xfId="30"/>
    <cellStyle name="Normal 18 2" xfId="189"/>
    <cellStyle name="Normal 19" xfId="31"/>
    <cellStyle name="Normal 19 2" xfId="190"/>
    <cellStyle name="Normal 2" xfId="4"/>
    <cellStyle name="Normal 2 2" xfId="6"/>
    <cellStyle name="Normal 2 2 2" xfId="32"/>
    <cellStyle name="Normal 2 3" xfId="33"/>
    <cellStyle name="Normal 2 3 2" xfId="34"/>
    <cellStyle name="Normal 2 4" xfId="35"/>
    <cellStyle name="Normal 2 5" xfId="36"/>
    <cellStyle name="Normal 2 5 2" xfId="37"/>
    <cellStyle name="Normal 2_Monthly Price Data" xfId="191"/>
    <cellStyle name="Normal 20" xfId="38"/>
    <cellStyle name="Normal 20 2" xfId="192"/>
    <cellStyle name="Normal 21" xfId="39"/>
    <cellStyle name="Normal 21 2" xfId="193"/>
    <cellStyle name="Normal 21 3" xfId="194"/>
    <cellStyle name="Normal 22" xfId="40"/>
    <cellStyle name="Normal 22 2" xfId="41"/>
    <cellStyle name="Normal 23" xfId="42"/>
    <cellStyle name="Normal 23 2" xfId="43"/>
    <cellStyle name="Normal 23 3" xfId="195"/>
    <cellStyle name="Normal 24" xfId="44"/>
    <cellStyle name="Normal 24 2" xfId="45"/>
    <cellStyle name="Normal 24 3" xfId="196"/>
    <cellStyle name="Normal 25" xfId="46"/>
    <cellStyle name="Normal 25 2" xfId="47"/>
    <cellStyle name="Normal 25 3" xfId="197"/>
    <cellStyle name="Normal 26" xfId="48"/>
    <cellStyle name="Normal 26 2" xfId="49"/>
    <cellStyle name="Normal 26 3" xfId="198"/>
    <cellStyle name="Normal 27" xfId="50"/>
    <cellStyle name="Normal 27 2" xfId="51"/>
    <cellStyle name="Normal 27 3" xfId="199"/>
    <cellStyle name="Normal 28" xfId="52"/>
    <cellStyle name="Normal 28 2" xfId="53"/>
    <cellStyle name="Normal 28 3" xfId="200"/>
    <cellStyle name="Normal 29" xfId="54"/>
    <cellStyle name="Normal 29 2" xfId="55"/>
    <cellStyle name="Normal 29 2 2" xfId="56"/>
    <cellStyle name="Normal 29 3" xfId="57"/>
    <cellStyle name="Normal 29 4" xfId="201"/>
    <cellStyle name="Normal 3" xfId="5"/>
    <cellStyle name="Normal 3 2" xfId="58"/>
    <cellStyle name="Normal 3_Monthly Price Data" xfId="202"/>
    <cellStyle name="Normal 30" xfId="59"/>
    <cellStyle name="Normal 30 2" xfId="60"/>
    <cellStyle name="Normal 31" xfId="61"/>
    <cellStyle name="Normal 31 2" xfId="62"/>
    <cellStyle name="Normal 32" xfId="63"/>
    <cellStyle name="Normal 32 2" xfId="64"/>
    <cellStyle name="Normal 32 2 2" xfId="65"/>
    <cellStyle name="Normal 32 3" xfId="66"/>
    <cellStyle name="Normal 32 4" xfId="67"/>
    <cellStyle name="Normal 33" xfId="68"/>
    <cellStyle name="Normal 33 2" xfId="69"/>
    <cellStyle name="Normal 33 2 2" xfId="70"/>
    <cellStyle name="Normal 33 3" xfId="71"/>
    <cellStyle name="Normal 33 4" xfId="72"/>
    <cellStyle name="Normal 34" xfId="73"/>
    <cellStyle name="Normal 34 2" xfId="74"/>
    <cellStyle name="Normal 34 2 2" xfId="75"/>
    <cellStyle name="Normal 34 3" xfId="76"/>
    <cellStyle name="Normal 34 4" xfId="77"/>
    <cellStyle name="Normal 35" xfId="78"/>
    <cellStyle name="Normal 35 2" xfId="79"/>
    <cellStyle name="Normal 36" xfId="80"/>
    <cellStyle name="Normal 36 2" xfId="81"/>
    <cellStyle name="Normal 36 3" xfId="82"/>
    <cellStyle name="Normal 37" xfId="83"/>
    <cellStyle name="Normal 38" xfId="84"/>
    <cellStyle name="Normal 39" xfId="85"/>
    <cellStyle name="Normal 4" xfId="86"/>
    <cellStyle name="Normal 4 2" xfId="203"/>
    <cellStyle name="Normal 40" xfId="87"/>
    <cellStyle name="Normal 41" xfId="204"/>
    <cellStyle name="Normal 42" xfId="205"/>
    <cellStyle name="Normal 43" xfId="206"/>
    <cellStyle name="Normal 44" xfId="207"/>
    <cellStyle name="Normal 45" xfId="208"/>
    <cellStyle name="Normal 46" xfId="209"/>
    <cellStyle name="Normal 47" xfId="210"/>
    <cellStyle name="Normal 48" xfId="211"/>
    <cellStyle name="Normal 49" xfId="212"/>
    <cellStyle name="Normal 5" xfId="88"/>
    <cellStyle name="Normal 5 2" xfId="213"/>
    <cellStyle name="Normal 5 2 2" xfId="214"/>
    <cellStyle name="Normal 5 3" xfId="215"/>
    <cellStyle name="Normal 5_Monthly Price Data" xfId="216"/>
    <cellStyle name="Normal 50" xfId="217"/>
    <cellStyle name="Normal 6" xfId="89"/>
    <cellStyle name="Normal 6 2" xfId="90"/>
    <cellStyle name="Normal 6 3" xfId="218"/>
    <cellStyle name="Normal 6_Monthly Price Data" xfId="219"/>
    <cellStyle name="Normal 7" xfId="91"/>
    <cellStyle name="Normal 7 2" xfId="220"/>
    <cellStyle name="Normal 7 3" xfId="221"/>
    <cellStyle name="Normal 7_Monthly Price Data" xfId="222"/>
    <cellStyle name="Normal 8" xfId="92"/>
    <cellStyle name="Normal 8 2" xfId="223"/>
    <cellStyle name="Normal 9" xfId="93"/>
    <cellStyle name="Normal 9 2" xfId="224"/>
    <cellStyle name="Normal 9 2 2" xfId="225"/>
    <cellStyle name="Normal 9 3" xfId="226"/>
    <cellStyle name="Normal 9 3 2" xfId="227"/>
    <cellStyle name="Normal 9 4" xfId="228"/>
    <cellStyle name="Normal 9 4 2" xfId="229"/>
    <cellStyle name="Normal 9 5" xfId="230"/>
    <cellStyle name="Normal 9 5 2" xfId="231"/>
    <cellStyle name="Normal 9 6" xfId="232"/>
    <cellStyle name="Normal 9 7" xfId="233"/>
    <cellStyle name="Normal 9 7 2" xfId="234"/>
    <cellStyle name="Normal 9 8" xfId="235"/>
    <cellStyle name="Normal 9 9" xfId="236"/>
    <cellStyle name="Normal 9_Monthly Price Data" xfId="237"/>
    <cellStyle name="Note 2" xfId="238"/>
    <cellStyle name="Percent" xfId="2" builtinId="5"/>
    <cellStyle name="Percent 2" xfId="94"/>
    <cellStyle name="Percent 2 2" xfId="239"/>
    <cellStyle name="Percent 2 3" xfId="240"/>
    <cellStyle name="Percent 2 4" xfId="241"/>
    <cellStyle name="Percent 3" xfId="95"/>
    <cellStyle name="Percent 4" xfId="96"/>
    <cellStyle name="Percent 4 2" xfId="97"/>
    <cellStyle name="Satisfaisant" xfId="242"/>
    <cellStyle name="Sortie" xfId="243"/>
    <cellStyle name="Style 26" xfId="244"/>
    <cellStyle name="Style 26 2" xfId="245"/>
    <cellStyle name="Style 26 2 2" xfId="246"/>
    <cellStyle name="Style 26 3" xfId="247"/>
    <cellStyle name="Style 26_Monthly Price Data" xfId="248"/>
    <cellStyle name="Style 34" xfId="249"/>
    <cellStyle name="Style 34 10" xfId="250"/>
    <cellStyle name="Style 34 11" xfId="251"/>
    <cellStyle name="Style 34 12" xfId="252"/>
    <cellStyle name="Style 34 13" xfId="253"/>
    <cellStyle name="Style 34 14" xfId="254"/>
    <cellStyle name="Style 34 15" xfId="255"/>
    <cellStyle name="Style 34 16" xfId="256"/>
    <cellStyle name="Style 34 17" xfId="257"/>
    <cellStyle name="Style 34 2" xfId="258"/>
    <cellStyle name="Style 34 3" xfId="259"/>
    <cellStyle name="Style 34 4" xfId="260"/>
    <cellStyle name="Style 34 5" xfId="261"/>
    <cellStyle name="Style 34 6" xfId="262"/>
    <cellStyle name="Style 34 7" xfId="263"/>
    <cellStyle name="Style 34 8" xfId="264"/>
    <cellStyle name="Style 34 9" xfId="265"/>
    <cellStyle name="Style 34_Monthly Price Data" xfId="266"/>
    <cellStyle name="Style 35" xfId="267"/>
    <cellStyle name="Style 35 10" xfId="268"/>
    <cellStyle name="Style 35 11" xfId="269"/>
    <cellStyle name="Style 35 12" xfId="270"/>
    <cellStyle name="Style 35 13" xfId="271"/>
    <cellStyle name="Style 35 14" xfId="272"/>
    <cellStyle name="Style 35 15" xfId="273"/>
    <cellStyle name="Style 35 16" xfId="274"/>
    <cellStyle name="Style 35 17" xfId="275"/>
    <cellStyle name="Style 35 2" xfId="276"/>
    <cellStyle name="Style 35 3" xfId="277"/>
    <cellStyle name="Style 35 4" xfId="278"/>
    <cellStyle name="Style 35 5" xfId="279"/>
    <cellStyle name="Style 35 6" xfId="280"/>
    <cellStyle name="Style 35 7" xfId="281"/>
    <cellStyle name="Style 35 8" xfId="282"/>
    <cellStyle name="Style 35 9" xfId="283"/>
    <cellStyle name="Style 35_Monthly Price Data" xfId="284"/>
    <cellStyle name="Texte explicatif" xfId="285"/>
    <cellStyle name="Titre" xfId="286"/>
    <cellStyle name="Titre 1" xfId="287"/>
    <cellStyle name="Titre 2" xfId="288"/>
    <cellStyle name="Titre 3" xfId="289"/>
    <cellStyle name="Titre 4" xfId="290"/>
    <cellStyle name="Total 2" xfId="291"/>
    <cellStyle name="Vérification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HEAVY MINERAL SANDS</a:t>
            </a:r>
            <a:endParaRPr lang="en-AU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Value by Quarter</a:t>
            </a:r>
          </a:p>
        </c:rich>
      </c:tx>
      <c:layout>
        <c:manualLayout>
          <c:xMode val="edge"/>
          <c:yMode val="edge"/>
          <c:x val="0.20210553943914905"/>
          <c:y val="3.2196969696969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5808031110253"/>
          <c:y val="0.25757623397593027"/>
          <c:w val="0.83579097721444395"/>
          <c:h val="0.598485955414659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'HMS Value'!$A$65:$A$72</c:f>
              <c:numCache>
                <c:formatCode>mmm\-yy</c:formatCode>
                <c:ptCount val="8"/>
                <c:pt idx="0">
                  <c:v>41518</c:v>
                </c:pt>
                <c:pt idx="1">
                  <c:v>41609</c:v>
                </c:pt>
                <c:pt idx="2">
                  <c:v>41699</c:v>
                </c:pt>
                <c:pt idx="3">
                  <c:v>41791</c:v>
                </c:pt>
                <c:pt idx="4">
                  <c:v>41883</c:v>
                </c:pt>
                <c:pt idx="5">
                  <c:v>41974</c:v>
                </c:pt>
                <c:pt idx="6">
                  <c:v>42064</c:v>
                </c:pt>
                <c:pt idx="7">
                  <c:v>42156</c:v>
                </c:pt>
              </c:numCache>
            </c:numRef>
          </c:cat>
          <c:val>
            <c:numRef>
              <c:f>'HMS Value'!$B$65:$B$72</c:f>
              <c:numCache>
                <c:formatCode>#,##0.000</c:formatCode>
                <c:ptCount val="8"/>
                <c:pt idx="0">
                  <c:v>140.54976199999999</c:v>
                </c:pt>
                <c:pt idx="1">
                  <c:v>145.50901300000001</c:v>
                </c:pt>
                <c:pt idx="2">
                  <c:v>76.744715999999997</c:v>
                </c:pt>
                <c:pt idx="3">
                  <c:v>108.272749</c:v>
                </c:pt>
                <c:pt idx="4">
                  <c:v>108.59572799999999</c:v>
                </c:pt>
                <c:pt idx="5">
                  <c:v>88.631917999999999</c:v>
                </c:pt>
                <c:pt idx="6">
                  <c:v>112.85098600000001</c:v>
                </c:pt>
                <c:pt idx="7">
                  <c:v>133.62287900000001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25280"/>
        <c:axId val="179426816"/>
      </c:lineChart>
      <c:dateAx>
        <c:axId val="179425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26816"/>
        <c:crossesAt val="50"/>
        <c:auto val="1"/>
        <c:lblOffset val="100"/>
        <c:baseTimeUnit val="months"/>
        <c:majorUnit val="3"/>
        <c:majorTimeUnit val="months"/>
        <c:minorUnit val="2"/>
        <c:minorTimeUnit val="months"/>
      </c:dateAx>
      <c:valAx>
        <c:axId val="17942681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 Million</a:t>
                </a:r>
              </a:p>
            </c:rich>
          </c:tx>
          <c:layout>
            <c:manualLayout>
              <c:xMode val="edge"/>
              <c:yMode val="edge"/>
              <c:x val="1.4736842105263159E-2"/>
              <c:y val="0.196969945518174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25280"/>
        <c:crossesAt val="1290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-4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HEAVY MINERAL SANDS EXPORTS 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VALUE</a:t>
            </a: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AU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$695 million</a:t>
            </a:r>
          </a:p>
        </c:rich>
      </c:tx>
      <c:layout>
        <c:manualLayout>
          <c:xMode val="edge"/>
          <c:yMode val="edge"/>
          <c:x val="0.14583333333333354"/>
          <c:y val="3.6446501671022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2501557668843"/>
          <c:y val="0.34624242063600175"/>
          <c:w val="0.41250020980845686"/>
          <c:h val="0.4510263110916343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0657616073852834E-2"/>
                  <c:y val="-5.4947861247073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266630464295412E-2"/>
                  <c:y val="-4.69875049402608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664132500678795E-2"/>
                  <c:y val="-1.34353388382233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9421395601411892E-2"/>
                  <c:y val="8.5483062081742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511267988053224E-2"/>
                  <c:y val="3.011205330102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4325278305729024E-4"/>
                  <c:y val="-1.72656302577562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5943795818626118E-2"/>
                  <c:y val="2.1600357764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6631550366549009E-2"/>
                  <c:y val="6.7367925163200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2364105348900354E-2"/>
                  <c:y val="4.5706642438925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3500135758892208E-2"/>
                  <c:y val="-9.52486708392216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0891392886234048E-2"/>
                  <c:y val="-3.3102170545111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3628020635351613E-2"/>
                  <c:y val="-5.51928574851064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3.0765137116481194E-2"/>
                  <c:y val="-8.6057519837047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10202172142275319"/>
                  <c:y val="-4.9049172720813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Exports!$A$8:$A$18</c:f>
              <c:strCache>
                <c:ptCount val="11"/>
                <c:pt idx="0">
                  <c:v>Netherlands</c:v>
                </c:pt>
                <c:pt idx="1">
                  <c:v>Saudi Arabia</c:v>
                </c:pt>
                <c:pt idx="2">
                  <c:v>United Kingdom</c:v>
                </c:pt>
                <c:pt idx="3">
                  <c:v>China</c:v>
                </c:pt>
                <c:pt idx="4">
                  <c:v>Taiwan</c:v>
                </c:pt>
                <c:pt idx="5">
                  <c:v>Japan</c:v>
                </c:pt>
                <c:pt idx="6">
                  <c:v>United States</c:v>
                </c:pt>
                <c:pt idx="7">
                  <c:v>India</c:v>
                </c:pt>
                <c:pt idx="8">
                  <c:v>Thailand</c:v>
                </c:pt>
                <c:pt idx="9">
                  <c:v>Malaysia</c:v>
                </c:pt>
                <c:pt idx="10">
                  <c:v>Other</c:v>
                </c:pt>
              </c:strCache>
            </c:strRef>
          </c:cat>
          <c:val>
            <c:numRef>
              <c:f>Exports!$B$8:$B$18</c:f>
              <c:numCache>
                <c:formatCode>_-* #,##0_-;\-* #,##0_-;_-* "-"??_-;_-@_-</c:formatCode>
                <c:ptCount val="11"/>
                <c:pt idx="0">
                  <c:v>68005359.420000017</c:v>
                </c:pt>
                <c:pt idx="1">
                  <c:v>24561815.530000001</c:v>
                </c:pt>
                <c:pt idx="2">
                  <c:v>61145278.659999996</c:v>
                </c:pt>
                <c:pt idx="3">
                  <c:v>143777341.81000003</c:v>
                </c:pt>
                <c:pt idx="4">
                  <c:v>29341081.710000005</c:v>
                </c:pt>
                <c:pt idx="5">
                  <c:v>15435493.449999999</c:v>
                </c:pt>
                <c:pt idx="6">
                  <c:v>227695335.88999996</c:v>
                </c:pt>
                <c:pt idx="7">
                  <c:v>38590489.520000003</c:v>
                </c:pt>
                <c:pt idx="8">
                  <c:v>14679499.59</c:v>
                </c:pt>
                <c:pt idx="9">
                  <c:v>15459195.470000001</c:v>
                </c:pt>
                <c:pt idx="10">
                  <c:v>56359944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Exports!$A$8:$A$18</c:f>
              <c:strCache>
                <c:ptCount val="11"/>
                <c:pt idx="0">
                  <c:v>Netherlands</c:v>
                </c:pt>
                <c:pt idx="1">
                  <c:v>Saudi Arabia</c:v>
                </c:pt>
                <c:pt idx="2">
                  <c:v>United Kingdom</c:v>
                </c:pt>
                <c:pt idx="3">
                  <c:v>China</c:v>
                </c:pt>
                <c:pt idx="4">
                  <c:v>Taiwan</c:v>
                </c:pt>
                <c:pt idx="5">
                  <c:v>Japan</c:v>
                </c:pt>
                <c:pt idx="6">
                  <c:v>United States</c:v>
                </c:pt>
                <c:pt idx="7">
                  <c:v>India</c:v>
                </c:pt>
                <c:pt idx="8">
                  <c:v>Thailand</c:v>
                </c:pt>
                <c:pt idx="9">
                  <c:v>Malaysia</c:v>
                </c:pt>
                <c:pt idx="10">
                  <c:v>Other</c:v>
                </c:pt>
              </c:strCache>
            </c:strRef>
          </c:cat>
          <c:val>
            <c:numRef>
              <c:f>Exports!$C$8:$C$18</c:f>
              <c:numCache>
                <c:formatCode>0.0%</c:formatCode>
                <c:ptCount val="11"/>
                <c:pt idx="0">
                  <c:v>9.7842281378023893E-2</c:v>
                </c:pt>
                <c:pt idx="1">
                  <c:v>3.5338156973766591E-2</c:v>
                </c:pt>
                <c:pt idx="2">
                  <c:v>8.7972383509378971E-2</c:v>
                </c:pt>
                <c:pt idx="3">
                  <c:v>0.20685874250406747</c:v>
                </c:pt>
                <c:pt idx="4">
                  <c:v>4.221429600681037E-2</c:v>
                </c:pt>
                <c:pt idx="5">
                  <c:v>2.2207718718407213E-2</c:v>
                </c:pt>
                <c:pt idx="6">
                  <c:v>0.32759522650300305</c:v>
                </c:pt>
                <c:pt idx="7">
                  <c:v>5.5521823078859944E-2</c:v>
                </c:pt>
                <c:pt idx="8">
                  <c:v>2.1120037326807586E-2</c:v>
                </c:pt>
                <c:pt idx="9">
                  <c:v>2.2241819849992229E-2</c:v>
                </c:pt>
                <c:pt idx="10">
                  <c:v>8.1087513489060653E-2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HEAVY MINERAL SANDS 
VALUE OF PRODUCTION</a:t>
            </a:r>
          </a:p>
        </c:rich>
      </c:tx>
      <c:layout>
        <c:manualLayout>
          <c:xMode val="edge"/>
          <c:yMode val="edge"/>
          <c:x val="0.31471389645776582"/>
          <c:y val="1.8518518518518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81471389645784E-2"/>
          <c:y val="0.26719645749746168"/>
          <c:w val="0.84059945504087275"/>
          <c:h val="0.55026597187596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'HMS WA vs Australia'!$B$5</c:f>
              <c:strCache>
                <c:ptCount val="1"/>
                <c:pt idx="0">
                  <c:v>Western Australia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numRef>
              <c:f>'HMS WA vs Australia'!$A$24:$A$64</c:f>
              <c:numCache>
                <c:formatCode>General</c:formatCode>
                <c:ptCount val="4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</c:numCache>
            </c:numRef>
          </c:cat>
          <c:val>
            <c:numRef>
              <c:f>'HMS WA vs Australia'!$C$23:$C$64</c:f>
              <c:numCache>
                <c:formatCode>_-* #,##0_-;\-* #,##0_-;_-* "-"??_-;_-@_-</c:formatCode>
                <c:ptCount val="42"/>
                <c:pt idx="0">
                  <c:v>11.077312899999999</c:v>
                </c:pt>
                <c:pt idx="1">
                  <c:v>16.463287700000002</c:v>
                </c:pt>
                <c:pt idx="2">
                  <c:v>34.526710899999998</c:v>
                </c:pt>
                <c:pt idx="3">
                  <c:v>39.788065000000003</c:v>
                </c:pt>
                <c:pt idx="4">
                  <c:v>54.309956400000004</c:v>
                </c:pt>
                <c:pt idx="5">
                  <c:v>58.998055100000002</c:v>
                </c:pt>
                <c:pt idx="6">
                  <c:v>69.875106199999991</c:v>
                </c:pt>
                <c:pt idx="7">
                  <c:v>79.036530999999997</c:v>
                </c:pt>
                <c:pt idx="8">
                  <c:v>88.623282399999994</c:v>
                </c:pt>
                <c:pt idx="9">
                  <c:v>93.353064400000008</c:v>
                </c:pt>
                <c:pt idx="10">
                  <c:v>77.817286499999994</c:v>
                </c:pt>
                <c:pt idx="11">
                  <c:v>114.56899850000001</c:v>
                </c:pt>
                <c:pt idx="12">
                  <c:v>134.96183139999999</c:v>
                </c:pt>
                <c:pt idx="13">
                  <c:v>160.57747140000001</c:v>
                </c:pt>
                <c:pt idx="14">
                  <c:v>240.22338629999999</c:v>
                </c:pt>
                <c:pt idx="15">
                  <c:v>348.83514860000002</c:v>
                </c:pt>
                <c:pt idx="16">
                  <c:v>428.31269900000001</c:v>
                </c:pt>
                <c:pt idx="17">
                  <c:v>447.62334090000007</c:v>
                </c:pt>
                <c:pt idx="18">
                  <c:v>241.62615400000001</c:v>
                </c:pt>
                <c:pt idx="19">
                  <c:v>276.83664200614106</c:v>
                </c:pt>
                <c:pt idx="20">
                  <c:v>332.05609018000001</c:v>
                </c:pt>
                <c:pt idx="21">
                  <c:v>417.66734070000001</c:v>
                </c:pt>
                <c:pt idx="22">
                  <c:v>571.3486865000001</c:v>
                </c:pt>
                <c:pt idx="23">
                  <c:v>612.20625340000004</c:v>
                </c:pt>
                <c:pt idx="24">
                  <c:v>654.69752399999993</c:v>
                </c:pt>
                <c:pt idx="25">
                  <c:v>706.24199999999996</c:v>
                </c:pt>
                <c:pt idx="26">
                  <c:v>721.35400000000004</c:v>
                </c:pt>
                <c:pt idx="27">
                  <c:v>889.25400000000002</c:v>
                </c:pt>
                <c:pt idx="28">
                  <c:v>909.22400000000005</c:v>
                </c:pt>
                <c:pt idx="29">
                  <c:v>866.85239999999999</c:v>
                </c:pt>
                <c:pt idx="30">
                  <c:v>760.74900000000002</c:v>
                </c:pt>
                <c:pt idx="31">
                  <c:v>749.07703700000002</c:v>
                </c:pt>
                <c:pt idx="32">
                  <c:v>880.37463100000002</c:v>
                </c:pt>
                <c:pt idx="33">
                  <c:v>883.66600000000005</c:v>
                </c:pt>
                <c:pt idx="34">
                  <c:v>780.27604099999996</c:v>
                </c:pt>
                <c:pt idx="35">
                  <c:v>755.30768399999999</c:v>
                </c:pt>
                <c:pt idx="36">
                  <c:v>672.36739299999999</c:v>
                </c:pt>
                <c:pt idx="37">
                  <c:v>529.64051800000004</c:v>
                </c:pt>
                <c:pt idx="38">
                  <c:v>598.89915500000006</c:v>
                </c:pt>
                <c:pt idx="39">
                  <c:v>970.48900000000003</c:v>
                </c:pt>
                <c:pt idx="40">
                  <c:v>650.92172300000004</c:v>
                </c:pt>
                <c:pt idx="41">
                  <c:v>379.23517800000002</c:v>
                </c:pt>
              </c:numCache>
            </c:numRef>
          </c:val>
        </c:ser>
        <c:ser>
          <c:idx val="1"/>
          <c:order val="1"/>
          <c:tx>
            <c:strRef>
              <c:f>'HMS WA vs Australia'!$D$5</c:f>
              <c:strCache>
                <c:ptCount val="1"/>
                <c:pt idx="0">
                  <c:v>Rest of Australia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'HMS WA vs Australia'!$A$24:$A$64</c:f>
              <c:numCache>
                <c:formatCode>General</c:formatCode>
                <c:ptCount val="4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</c:numCache>
            </c:numRef>
          </c:cat>
          <c:val>
            <c:numRef>
              <c:f>'HMS WA vs Australia'!$E$23:$E$64</c:f>
              <c:numCache>
                <c:formatCode>_-* #,##0_-;\-* #,##0_-;_-* "-"??_-;_-@_-</c:formatCode>
                <c:ptCount val="42"/>
                <c:pt idx="0">
                  <c:v>52.602239099999998</c:v>
                </c:pt>
                <c:pt idx="1">
                  <c:v>70.380853299999984</c:v>
                </c:pt>
                <c:pt idx="2">
                  <c:v>125.49554509999999</c:v>
                </c:pt>
                <c:pt idx="3">
                  <c:v>125.91783700000001</c:v>
                </c:pt>
                <c:pt idx="4">
                  <c:v>82.043274600000004</c:v>
                </c:pt>
                <c:pt idx="5">
                  <c:v>48.427636899999989</c:v>
                </c:pt>
                <c:pt idx="6">
                  <c:v>53.505783800000003</c:v>
                </c:pt>
                <c:pt idx="7">
                  <c:v>80.616028</c:v>
                </c:pt>
                <c:pt idx="8">
                  <c:v>60.094861599999973</c:v>
                </c:pt>
                <c:pt idx="9">
                  <c:v>50.807023599999987</c:v>
                </c:pt>
                <c:pt idx="10">
                  <c:v>39.991133499999997</c:v>
                </c:pt>
                <c:pt idx="11">
                  <c:v>53.791583500000023</c:v>
                </c:pt>
                <c:pt idx="12">
                  <c:v>86.350293600000001</c:v>
                </c:pt>
                <c:pt idx="13">
                  <c:v>94.356085599999986</c:v>
                </c:pt>
                <c:pt idx="14">
                  <c:v>144.40456470000001</c:v>
                </c:pt>
                <c:pt idx="15">
                  <c:v>174.67512739999995</c:v>
                </c:pt>
                <c:pt idx="16">
                  <c:v>321.47652099999993</c:v>
                </c:pt>
                <c:pt idx="17">
                  <c:v>294.35238709999993</c:v>
                </c:pt>
                <c:pt idx="18">
                  <c:v>165.51760399999995</c:v>
                </c:pt>
                <c:pt idx="19">
                  <c:v>111.67543239999993</c:v>
                </c:pt>
                <c:pt idx="20">
                  <c:v>93.207174899999984</c:v>
                </c:pt>
                <c:pt idx="21">
                  <c:v>93.063309300000029</c:v>
                </c:pt>
                <c:pt idx="22">
                  <c:v>83.48933849999996</c:v>
                </c:pt>
                <c:pt idx="23">
                  <c:v>125.88200000000001</c:v>
                </c:pt>
                <c:pt idx="24">
                  <c:v>158.197</c:v>
                </c:pt>
                <c:pt idx="25">
                  <c:v>161.779</c:v>
                </c:pt>
                <c:pt idx="26">
                  <c:v>63.104999999999997</c:v>
                </c:pt>
                <c:pt idx="27">
                  <c:v>40.072000000000003</c:v>
                </c:pt>
                <c:pt idx="28">
                  <c:v>72.447000000000003</c:v>
                </c:pt>
                <c:pt idx="29">
                  <c:v>108.80559999999997</c:v>
                </c:pt>
                <c:pt idx="30">
                  <c:v>74.724000000000004</c:v>
                </c:pt>
                <c:pt idx="31">
                  <c:v>90.109962999999993</c:v>
                </c:pt>
                <c:pt idx="32">
                  <c:v>52.770605999999916</c:v>
                </c:pt>
                <c:pt idx="33">
                  <c:v>355.96699999999998</c:v>
                </c:pt>
                <c:pt idx="34">
                  <c:v>545.45595900000001</c:v>
                </c:pt>
                <c:pt idx="35">
                  <c:v>360.67863300000005</c:v>
                </c:pt>
                <c:pt idx="36">
                  <c:v>628.93361300000004</c:v>
                </c:pt>
                <c:pt idx="37">
                  <c:v>880.785482</c:v>
                </c:pt>
                <c:pt idx="38">
                  <c:v>1345.503845</c:v>
                </c:pt>
                <c:pt idx="39">
                  <c:v>1320.3689999999999</c:v>
                </c:pt>
                <c:pt idx="40">
                  <c:v>1367.4</c:v>
                </c:pt>
                <c:pt idx="41">
                  <c:v>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5304576"/>
        <c:axId val="185306112"/>
      </c:barChart>
      <c:catAx>
        <c:axId val="18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061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5306112"/>
        <c:scaling>
          <c:orientation val="minMax"/>
          <c:max val="24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 million</a:t>
                </a:r>
              </a:p>
            </c:rich>
          </c:tx>
          <c:layout>
            <c:manualLayout>
              <c:xMode val="edge"/>
              <c:yMode val="edge"/>
              <c:x val="1.7711171662125359E-2"/>
              <c:y val="0.16402151119998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04576"/>
        <c:crosses val="autoZero"/>
        <c:crossBetween val="between"/>
        <c:majorUnit val="400"/>
        <c:min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80381471389648"/>
          <c:y val="0.49735588606979703"/>
          <c:w val="0.19346049046321542"/>
          <c:h val="0.11640246358094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</xdr:row>
      <xdr:rowOff>129540</xdr:rowOff>
    </xdr:from>
    <xdr:to>
      <xdr:col>8</xdr:col>
      <xdr:colOff>495300</xdr:colOff>
      <xdr:row>26</xdr:row>
      <xdr:rowOff>129540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192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0.04928</cdr:x>
      <cdr:y>0.92314</cdr:y>
    </cdr:from>
    <cdr:to>
      <cdr:x>0.23593</cdr:x>
      <cdr:y>0.96272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72" y="3826667"/>
          <a:ext cx="67557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613832</xdr:colOff>
      <xdr:row>3</xdr:row>
      <xdr:rowOff>7620</xdr:rowOff>
    </xdr:from>
    <xdr:to>
      <xdr:col>11</xdr:col>
      <xdr:colOff>42333</xdr:colOff>
      <xdr:row>25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567267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0867" cy="6604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0.04885</cdr:x>
      <cdr:y>0.90627</cdr:y>
    </cdr:from>
    <cdr:to>
      <cdr:x>0.41667</cdr:x>
      <cdr:y>0.95386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917" y="3124867"/>
          <a:ext cx="135466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  estimate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6</xdr:row>
      <xdr:rowOff>114300</xdr:rowOff>
    </xdr:from>
    <xdr:to>
      <xdr:col>14</xdr:col>
      <xdr:colOff>579120</xdr:colOff>
      <xdr:row>23</xdr:row>
      <xdr:rowOff>144780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461433</xdr:colOff>
      <xdr:row>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808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0.0381</cdr:x>
      <cdr:y>0.89269</cdr:y>
    </cdr:from>
    <cdr:to>
      <cdr:x>0.24975</cdr:x>
      <cdr:y>0.95282</cdr:y>
    </cdr:to>
    <cdr:sp macro="" textlink="">
      <cdr:nvSpPr>
        <cdr:cNvPr id="819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986" y="2436369"/>
          <a:ext cx="1183144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 and BREE</a:t>
          </a:r>
        </a:p>
      </cdr:txBody>
    </cdr:sp>
  </cdr:relSizeAnchor>
  <cdr:relSizeAnchor xmlns:cdr="http://schemas.openxmlformats.org/drawingml/2006/chartDrawing">
    <cdr:from>
      <cdr:x>0.17925</cdr:x>
      <cdr:y>0.2319</cdr:y>
    </cdr:from>
    <cdr:to>
      <cdr:x>0.17925</cdr:x>
      <cdr:y>0.2319</cdr:y>
    </cdr:to>
    <cdr:sp macro="" textlink="">
      <cdr:nvSpPr>
        <cdr:cNvPr id="819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024" y="5486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45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Includes Ilmenite, Leucoxene, Upgraded Ilmenite, Rutile, Zirconium and Monazite</a:t>
          </a:r>
        </a:p>
      </cdr:txBody>
    </cdr:sp>
  </cdr:relSizeAnchor>
  <cdr:relSizeAnchor xmlns:cdr="http://schemas.openxmlformats.org/drawingml/2006/chartDrawing">
    <cdr:from>
      <cdr:x>0.15914</cdr:x>
      <cdr:y>0.16373</cdr:y>
    </cdr:from>
    <cdr:to>
      <cdr:x>0.84701</cdr:x>
      <cdr:y>0.27478</cdr:y>
    </cdr:to>
    <cdr:sp macro="" textlink="">
      <cdr:nvSpPr>
        <cdr:cNvPr id="819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902" y="389423"/>
          <a:ext cx="3977671" cy="259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Includes Ilmenite, Leucoxene, Upgraded Ilmenite, Rutile, Zircon and Monazite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72"/>
  <sheetViews>
    <sheetView showGridLines="0" topLeftCell="A22" zoomScale="75" workbookViewId="0">
      <selection activeCell="E63" sqref="E63"/>
    </sheetView>
  </sheetViews>
  <sheetFormatPr defaultRowHeight="12.75"/>
  <cols>
    <col min="1" max="1" width="9.7109375" style="15" bestFit="1" customWidth="1"/>
    <col min="2" max="2" width="18.42578125" style="26" bestFit="1" customWidth="1"/>
    <col min="3" max="16384" width="9.140625" style="15"/>
  </cols>
  <sheetData>
    <row r="5" spans="1:3">
      <c r="C5" s="27"/>
    </row>
    <row r="6" spans="1:3" ht="18.75" customHeight="1">
      <c r="A6" s="28" t="s">
        <v>22</v>
      </c>
      <c r="B6" s="29" t="s">
        <v>23</v>
      </c>
    </row>
    <row r="7" spans="1:3">
      <c r="A7" s="30">
        <v>36220</v>
      </c>
      <c r="B7" s="31">
        <v>182.76207500000001</v>
      </c>
    </row>
    <row r="8" spans="1:3">
      <c r="A8" s="30">
        <v>36312</v>
      </c>
      <c r="B8" s="31">
        <v>166.89339100000001</v>
      </c>
    </row>
    <row r="9" spans="1:3">
      <c r="A9" s="30">
        <v>36404</v>
      </c>
      <c r="B9" s="31">
        <v>156.683119</v>
      </c>
    </row>
    <row r="10" spans="1:3">
      <c r="A10" s="30">
        <v>36495</v>
      </c>
      <c r="B10" s="31">
        <v>182.15082100000001</v>
      </c>
    </row>
    <row r="11" spans="1:3">
      <c r="A11" s="30">
        <v>36586</v>
      </c>
      <c r="B11" s="31">
        <v>174.09711300000001</v>
      </c>
    </row>
    <row r="12" spans="1:3">
      <c r="A12" s="30">
        <v>36678</v>
      </c>
      <c r="B12" s="31">
        <v>218.27075199999999</v>
      </c>
    </row>
    <row r="13" spans="1:3">
      <c r="A13" s="30">
        <v>36770</v>
      </c>
      <c r="B13" s="31">
        <v>224.470978</v>
      </c>
    </row>
    <row r="14" spans="1:3">
      <c r="A14" s="30">
        <v>36861</v>
      </c>
      <c r="B14" s="31">
        <v>244.02032700000001</v>
      </c>
    </row>
    <row r="15" spans="1:3">
      <c r="A15" s="30">
        <v>36951</v>
      </c>
      <c r="B15" s="31">
        <v>207.05757399999999</v>
      </c>
    </row>
    <row r="16" spans="1:3">
      <c r="A16" s="30">
        <v>37043</v>
      </c>
      <c r="B16" s="31">
        <v>241.45703399999999</v>
      </c>
    </row>
    <row r="17" spans="1:2">
      <c r="A17" s="30">
        <v>37135</v>
      </c>
      <c r="B17" s="31">
        <v>229.026725</v>
      </c>
    </row>
    <row r="18" spans="1:2">
      <c r="A18" s="30">
        <v>37226</v>
      </c>
      <c r="B18" s="31">
        <v>231.68265199999999</v>
      </c>
    </row>
    <row r="19" spans="1:2">
      <c r="A19" s="30">
        <v>37316</v>
      </c>
      <c r="B19" s="31">
        <v>188.23434399999999</v>
      </c>
    </row>
    <row r="20" spans="1:2">
      <c r="A20" s="30">
        <v>37408</v>
      </c>
      <c r="B20" s="31">
        <v>201.259184</v>
      </c>
    </row>
    <row r="21" spans="1:2">
      <c r="A21" s="30">
        <v>37500</v>
      </c>
      <c r="B21" s="31">
        <v>219.473151</v>
      </c>
    </row>
    <row r="22" spans="1:2">
      <c r="A22" s="30">
        <v>37591</v>
      </c>
      <c r="B22" s="31">
        <v>257.88572199999999</v>
      </c>
    </row>
    <row r="23" spans="1:2">
      <c r="A23" s="30">
        <v>37681</v>
      </c>
      <c r="B23" s="31">
        <v>179.92424299999999</v>
      </c>
    </row>
    <row r="24" spans="1:2">
      <c r="A24" s="30">
        <v>37773</v>
      </c>
      <c r="B24" s="31">
        <v>201.46158700000001</v>
      </c>
    </row>
    <row r="25" spans="1:2">
      <c r="A25" s="30">
        <v>37865</v>
      </c>
      <c r="B25" s="31">
        <v>178.82098199999999</v>
      </c>
    </row>
    <row r="26" spans="1:2">
      <c r="A26" s="30">
        <v>37956</v>
      </c>
      <c r="B26" s="31">
        <v>222.484882</v>
      </c>
    </row>
    <row r="27" spans="1:2">
      <c r="A27" s="30">
        <v>38047</v>
      </c>
      <c r="B27" s="31">
        <v>166.03099900000001</v>
      </c>
    </row>
    <row r="28" spans="1:2">
      <c r="A28" s="30">
        <v>38139</v>
      </c>
      <c r="B28" s="31">
        <v>202.615284</v>
      </c>
    </row>
    <row r="29" spans="1:2">
      <c r="A29" s="30">
        <v>38231</v>
      </c>
      <c r="B29" s="31">
        <v>189.196538</v>
      </c>
    </row>
    <row r="30" spans="1:2">
      <c r="A30" s="30">
        <v>38322</v>
      </c>
      <c r="B30" s="31">
        <v>207.15041600000001</v>
      </c>
    </row>
    <row r="31" spans="1:2">
      <c r="A31" s="30">
        <v>38412</v>
      </c>
      <c r="B31" s="31">
        <v>169.43884</v>
      </c>
    </row>
    <row r="32" spans="1:2">
      <c r="A32" s="30">
        <v>38504</v>
      </c>
      <c r="B32" s="31">
        <v>256.79464899999999</v>
      </c>
    </row>
    <row r="33" spans="1:2">
      <c r="A33" s="30">
        <v>38596</v>
      </c>
      <c r="B33" s="31">
        <v>214.12848299999999</v>
      </c>
    </row>
    <row r="34" spans="1:2">
      <c r="A34" s="30">
        <v>38687</v>
      </c>
      <c r="B34" s="31">
        <v>232.807693</v>
      </c>
    </row>
    <row r="35" spans="1:2">
      <c r="A35" s="30">
        <v>38777</v>
      </c>
      <c r="B35" s="31">
        <v>191.14523800000001</v>
      </c>
    </row>
    <row r="36" spans="1:2">
      <c r="A36" s="30">
        <v>38869</v>
      </c>
      <c r="B36" s="31">
        <v>191.99069800000001</v>
      </c>
    </row>
    <row r="37" spans="1:2">
      <c r="A37" s="30">
        <v>38961</v>
      </c>
      <c r="B37" s="31">
        <v>227.97036700000001</v>
      </c>
    </row>
    <row r="38" spans="1:2">
      <c r="A38" s="30">
        <v>39052</v>
      </c>
      <c r="B38" s="31">
        <v>272.5598</v>
      </c>
    </row>
    <row r="39" spans="1:2">
      <c r="A39" s="30">
        <v>39142</v>
      </c>
      <c r="B39" s="31">
        <v>186.77803800000001</v>
      </c>
    </row>
    <row r="40" spans="1:2">
      <c r="A40" s="30">
        <v>39234</v>
      </c>
      <c r="B40" s="31">
        <v>100.75489</v>
      </c>
    </row>
    <row r="41" spans="1:2">
      <c r="A41" s="30">
        <v>39326</v>
      </c>
      <c r="B41" s="31">
        <v>205.16063600000001</v>
      </c>
    </row>
    <row r="42" spans="1:2">
      <c r="A42" s="30">
        <v>39417</v>
      </c>
      <c r="B42" s="31">
        <v>240.67813200000001</v>
      </c>
    </row>
    <row r="43" spans="1:2">
      <c r="A43" s="30">
        <v>39508</v>
      </c>
      <c r="B43" s="31">
        <v>155.871905</v>
      </c>
    </row>
    <row r="44" spans="1:2">
      <c r="A44" s="30">
        <v>39600</v>
      </c>
      <c r="B44" s="31">
        <v>198.83188000000001</v>
      </c>
    </row>
    <row r="45" spans="1:2">
      <c r="A45" s="30">
        <v>39692</v>
      </c>
      <c r="B45" s="31">
        <v>208.1112</v>
      </c>
    </row>
    <row r="46" spans="1:2">
      <c r="A46" s="30">
        <v>39783</v>
      </c>
      <c r="B46" s="31">
        <v>234.4462</v>
      </c>
    </row>
    <row r="47" spans="1:2">
      <c r="A47" s="30">
        <v>39873</v>
      </c>
      <c r="B47" s="31">
        <v>167.871646</v>
      </c>
    </row>
    <row r="48" spans="1:2">
      <c r="A48" s="30">
        <v>39965</v>
      </c>
      <c r="B48" s="31">
        <v>118.110636</v>
      </c>
    </row>
    <row r="49" spans="1:2">
      <c r="A49" s="30">
        <v>40057</v>
      </c>
      <c r="B49" s="31">
        <v>170.81266500000001</v>
      </c>
    </row>
    <row r="50" spans="1:2">
      <c r="A50" s="30">
        <v>40148</v>
      </c>
      <c r="B50" s="31">
        <v>215.547911</v>
      </c>
    </row>
    <row r="51" spans="1:2">
      <c r="A51" s="30">
        <v>40238</v>
      </c>
      <c r="B51" s="31">
        <v>155.31436400000001</v>
      </c>
    </row>
    <row r="52" spans="1:2">
      <c r="A52" s="30">
        <v>40330</v>
      </c>
      <c r="B52" s="31">
        <v>155.06289699999999</v>
      </c>
    </row>
    <row r="53" spans="1:2">
      <c r="A53" s="30">
        <v>40422</v>
      </c>
      <c r="B53" s="31">
        <v>103.913561</v>
      </c>
    </row>
    <row r="54" spans="1:2">
      <c r="A54" s="30">
        <v>40513</v>
      </c>
      <c r="B54" s="31">
        <v>115.34969599999999</v>
      </c>
    </row>
    <row r="55" spans="1:2">
      <c r="A55" s="30">
        <v>40603</v>
      </c>
      <c r="B55" s="31">
        <v>117.02222</v>
      </c>
    </row>
    <row r="56" spans="1:2">
      <c r="A56" s="30">
        <v>40695</v>
      </c>
      <c r="B56" s="31">
        <v>136.9563</v>
      </c>
    </row>
    <row r="57" spans="1:2">
      <c r="A57" s="30">
        <v>40787</v>
      </c>
      <c r="B57" s="31">
        <v>174.526498</v>
      </c>
    </row>
    <row r="58" spans="1:2">
      <c r="A58" s="30">
        <v>40878</v>
      </c>
      <c r="B58" s="31">
        <v>170.57533699999999</v>
      </c>
    </row>
    <row r="59" spans="1:2">
      <c r="A59" s="30">
        <v>40969</v>
      </c>
      <c r="B59" s="31">
        <v>240.15651800000001</v>
      </c>
    </row>
    <row r="60" spans="1:2">
      <c r="A60" s="30">
        <v>41061</v>
      </c>
      <c r="B60" s="31">
        <v>279.074322</v>
      </c>
    </row>
    <row r="61" spans="1:2">
      <c r="A61" s="30">
        <v>41153</v>
      </c>
      <c r="B61" s="31">
        <v>240.60021399999999</v>
      </c>
    </row>
    <row r="62" spans="1:2">
      <c r="A62" s="30">
        <v>41244</v>
      </c>
      <c r="B62" s="31">
        <v>210.72520900000001</v>
      </c>
    </row>
    <row r="63" spans="1:2">
      <c r="A63" s="30">
        <v>41334</v>
      </c>
      <c r="B63" s="31">
        <v>199.37605300000001</v>
      </c>
    </row>
    <row r="64" spans="1:2">
      <c r="A64" s="30">
        <v>41426</v>
      </c>
      <c r="B64" s="31">
        <v>163.919027</v>
      </c>
    </row>
    <row r="65" spans="1:2">
      <c r="A65" s="30">
        <v>41518</v>
      </c>
      <c r="B65" s="31">
        <v>140.54976199999999</v>
      </c>
    </row>
    <row r="66" spans="1:2">
      <c r="A66" s="30">
        <v>41609</v>
      </c>
      <c r="B66" s="31">
        <v>145.50901300000001</v>
      </c>
    </row>
    <row r="67" spans="1:2">
      <c r="A67" s="30">
        <v>41699</v>
      </c>
      <c r="B67" s="31">
        <v>76.744715999999997</v>
      </c>
    </row>
    <row r="68" spans="1:2">
      <c r="A68" s="30">
        <v>41791</v>
      </c>
      <c r="B68" s="31">
        <v>108.272749</v>
      </c>
    </row>
    <row r="69" spans="1:2">
      <c r="A69" s="30">
        <v>41883</v>
      </c>
      <c r="B69" s="31">
        <v>108.59572799999999</v>
      </c>
    </row>
    <row r="70" spans="1:2">
      <c r="A70" s="30">
        <v>41974</v>
      </c>
      <c r="B70" s="31">
        <v>88.631917999999999</v>
      </c>
    </row>
    <row r="71" spans="1:2">
      <c r="A71" s="30">
        <v>42064</v>
      </c>
      <c r="B71" s="31">
        <v>112.85098600000001</v>
      </c>
    </row>
    <row r="72" spans="1:2">
      <c r="A72" s="30">
        <v>42156</v>
      </c>
      <c r="B72" s="31">
        <v>133.62287900000001</v>
      </c>
    </row>
  </sheetData>
  <pageMargins left="0.65" right="0.75" top="1" bottom="1" header="0.5" footer="0.5"/>
  <pageSetup paperSize="9" scale="75" orientation="portrait" horizontalDpi="300" verticalDpi="300" r:id="rId1"/>
  <headerFooter alignWithMargins="0">
    <oddHeader>&amp;L&amp;F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0"/>
  <sheetViews>
    <sheetView showGridLines="0" zoomScale="90" zoomScaleNormal="90" workbookViewId="0">
      <selection activeCell="H36" sqref="H36"/>
    </sheetView>
  </sheetViews>
  <sheetFormatPr defaultRowHeight="12.75"/>
  <cols>
    <col min="1" max="1" width="17.42578125" style="14" customWidth="1"/>
    <col min="2" max="2" width="14.5703125" style="1" bestFit="1" customWidth="1"/>
    <col min="3" max="16384" width="9.140625" style="14"/>
  </cols>
  <sheetData>
    <row r="3" spans="1:14">
      <c r="N3" s="15"/>
    </row>
    <row r="4" spans="1:14">
      <c r="N4" s="15"/>
    </row>
    <row r="5" spans="1:14">
      <c r="N5" s="15"/>
    </row>
    <row r="6" spans="1:14">
      <c r="A6" s="16" t="s">
        <v>7</v>
      </c>
      <c r="B6" s="17"/>
      <c r="C6" s="18"/>
      <c r="N6" s="15"/>
    </row>
    <row r="7" spans="1:14">
      <c r="A7" s="18"/>
      <c r="B7" s="19" t="s">
        <v>8</v>
      </c>
      <c r="C7" s="18"/>
      <c r="N7" s="15"/>
    </row>
    <row r="8" spans="1:14">
      <c r="A8" s="20" t="s">
        <v>9</v>
      </c>
      <c r="B8" s="21">
        <v>68005359.420000017</v>
      </c>
      <c r="C8" s="22">
        <f>B8/$B$19</f>
        <v>9.7842281378023893E-2</v>
      </c>
      <c r="N8" s="15"/>
    </row>
    <row r="9" spans="1:14">
      <c r="A9" s="20" t="s">
        <v>10</v>
      </c>
      <c r="B9" s="21">
        <v>24561815.530000001</v>
      </c>
      <c r="C9" s="22">
        <f>B9/$B$19</f>
        <v>3.5338156973766591E-2</v>
      </c>
    </row>
    <row r="10" spans="1:14">
      <c r="A10" s="20" t="s">
        <v>11</v>
      </c>
      <c r="B10" s="21">
        <v>61145278.659999996</v>
      </c>
      <c r="C10" s="22">
        <f t="shared" ref="C10:C18" si="0">B10/$B$19</f>
        <v>8.7972383509378971E-2</v>
      </c>
    </row>
    <row r="11" spans="1:14">
      <c r="A11" s="20" t="s">
        <v>12</v>
      </c>
      <c r="B11" s="21">
        <v>143777341.81000003</v>
      </c>
      <c r="C11" s="22">
        <f t="shared" si="0"/>
        <v>0.20685874250406747</v>
      </c>
      <c r="N11" s="15"/>
    </row>
    <row r="12" spans="1:14">
      <c r="A12" s="20" t="s">
        <v>13</v>
      </c>
      <c r="B12" s="21">
        <v>29341081.710000005</v>
      </c>
      <c r="C12" s="22">
        <f t="shared" si="0"/>
        <v>4.221429600681037E-2</v>
      </c>
      <c r="N12" s="15"/>
    </row>
    <row r="13" spans="1:14">
      <c r="A13" s="20" t="s">
        <v>14</v>
      </c>
      <c r="B13" s="21">
        <v>15435493.449999999</v>
      </c>
      <c r="C13" s="22">
        <f t="shared" si="0"/>
        <v>2.2207718718407213E-2</v>
      </c>
      <c r="N13" s="15"/>
    </row>
    <row r="14" spans="1:14">
      <c r="A14" s="20" t="s">
        <v>15</v>
      </c>
      <c r="B14" s="21">
        <v>227695335.88999996</v>
      </c>
      <c r="C14" s="22">
        <f t="shared" si="0"/>
        <v>0.32759522650300305</v>
      </c>
      <c r="N14" s="15"/>
    </row>
    <row r="15" spans="1:14">
      <c r="A15" s="20" t="s">
        <v>16</v>
      </c>
      <c r="B15" s="21">
        <v>38590489.520000003</v>
      </c>
      <c r="C15" s="22">
        <f t="shared" si="0"/>
        <v>5.5521823078859944E-2</v>
      </c>
    </row>
    <row r="16" spans="1:14">
      <c r="A16" s="20" t="s">
        <v>17</v>
      </c>
      <c r="B16" s="21">
        <v>14679499.59</v>
      </c>
      <c r="C16" s="22">
        <f t="shared" si="0"/>
        <v>2.1120037326807586E-2</v>
      </c>
    </row>
    <row r="17" spans="1:10">
      <c r="A17" s="20" t="s">
        <v>18</v>
      </c>
      <c r="B17" s="21">
        <v>15459195.470000001</v>
      </c>
      <c r="C17" s="22">
        <f t="shared" si="0"/>
        <v>2.2241819849992229E-2</v>
      </c>
    </row>
    <row r="18" spans="1:10">
      <c r="A18" s="20" t="s">
        <v>19</v>
      </c>
      <c r="B18" s="21">
        <v>56359944</v>
      </c>
      <c r="C18" s="22">
        <f t="shared" si="0"/>
        <v>8.1087513489060653E-2</v>
      </c>
    </row>
    <row r="19" spans="1:10">
      <c r="A19" s="23" t="s">
        <v>20</v>
      </c>
      <c r="B19" s="24">
        <v>695050835.50999999</v>
      </c>
      <c r="C19" s="22"/>
    </row>
    <row r="22" spans="1:10">
      <c r="A22" s="25"/>
    </row>
    <row r="27" spans="1:10" ht="43.9" customHeight="1">
      <c r="E27" s="32" t="s">
        <v>21</v>
      </c>
      <c r="F27" s="32"/>
      <c r="G27" s="32"/>
      <c r="H27" s="32"/>
      <c r="I27" s="32"/>
      <c r="J27" s="32"/>
    </row>
    <row r="28" spans="1:10">
      <c r="C28" s="11"/>
    </row>
    <row r="29" spans="1:10">
      <c r="C29" s="11"/>
    </row>
    <row r="30" spans="1:10">
      <c r="C30" s="11"/>
    </row>
    <row r="31" spans="1:10">
      <c r="C31" s="11"/>
    </row>
    <row r="32" spans="1:10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  <row r="37" spans="3:3">
      <c r="C37" s="11"/>
    </row>
    <row r="38" spans="3:3">
      <c r="C38" s="11"/>
    </row>
    <row r="39" spans="3:3">
      <c r="C39" s="11"/>
    </row>
    <row r="40" spans="3:3">
      <c r="C40" s="11"/>
    </row>
  </sheetData>
  <mergeCells count="1">
    <mergeCell ref="E27:J27"/>
  </mergeCell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zoomScale="90" zoomScaleNormal="90" workbookViewId="0">
      <pane ySplit="6" topLeftCell="A7" activePane="bottomLeft" state="frozenSplit"/>
      <selection pane="bottomLeft"/>
    </sheetView>
  </sheetViews>
  <sheetFormatPr defaultRowHeight="12.75"/>
  <cols>
    <col min="1" max="1" width="5.85546875" bestFit="1" customWidth="1"/>
    <col min="2" max="2" width="19.140625" style="1" bestFit="1" customWidth="1"/>
    <col min="3" max="3" width="8.5703125" style="1" bestFit="1" customWidth="1"/>
    <col min="4" max="4" width="19.140625" style="1" bestFit="1" customWidth="1"/>
    <col min="5" max="5" width="8.5703125" style="1" bestFit="1" customWidth="1"/>
    <col min="6" max="6" width="10.5703125" bestFit="1" customWidth="1"/>
    <col min="7" max="7" width="13.140625" customWidth="1"/>
  </cols>
  <sheetData>
    <row r="1" spans="1:7">
      <c r="G1" s="2"/>
    </row>
    <row r="4" spans="1:7" ht="24.75" customHeight="1">
      <c r="A4" s="3" t="s">
        <v>0</v>
      </c>
    </row>
    <row r="5" spans="1:7">
      <c r="A5" s="4"/>
      <c r="B5" s="33" t="s">
        <v>1</v>
      </c>
      <c r="C5" s="33"/>
      <c r="D5" s="34" t="s">
        <v>2</v>
      </c>
      <c r="E5" s="34"/>
    </row>
    <row r="6" spans="1:7">
      <c r="A6" s="4"/>
      <c r="B6" s="5" t="s">
        <v>3</v>
      </c>
      <c r="C6" s="5" t="s">
        <v>4</v>
      </c>
      <c r="D6" s="6" t="s">
        <v>3</v>
      </c>
      <c r="E6" s="6" t="s">
        <v>4</v>
      </c>
    </row>
    <row r="7" spans="1:7">
      <c r="A7" s="4">
        <v>1957</v>
      </c>
      <c r="B7" s="7">
        <v>0.49199999999999999</v>
      </c>
      <c r="C7" s="7">
        <f>B7/1000</f>
        <v>4.9200000000000003E-4</v>
      </c>
      <c r="D7" s="8">
        <v>21903.008000000002</v>
      </c>
      <c r="E7" s="8">
        <f>D7/1000</f>
        <v>21.903008000000003</v>
      </c>
    </row>
    <row r="8" spans="1:7">
      <c r="A8" s="4">
        <v>1958</v>
      </c>
      <c r="B8" s="7">
        <v>2.1560000000000001</v>
      </c>
      <c r="C8" s="7">
        <f t="shared" ref="C8:C64" si="0">B8/1000</f>
        <v>2.1559999999999999E-3</v>
      </c>
      <c r="D8" s="8">
        <v>12426.343999999999</v>
      </c>
      <c r="E8" s="8">
        <f t="shared" ref="E8:E64" si="1">D8/1000</f>
        <v>12.426343999999999</v>
      </c>
    </row>
    <row r="9" spans="1:7">
      <c r="A9" s="4">
        <v>1959</v>
      </c>
      <c r="B9" s="7">
        <v>133.392</v>
      </c>
      <c r="C9" s="7">
        <f t="shared" si="0"/>
        <v>0.13339199999999998</v>
      </c>
      <c r="D9" s="8">
        <v>10460.008</v>
      </c>
      <c r="E9" s="8">
        <f t="shared" si="1"/>
        <v>10.460008</v>
      </c>
    </row>
    <row r="10" spans="1:7">
      <c r="A10" s="4">
        <v>1960</v>
      </c>
      <c r="B10" s="7">
        <v>345.56799999999998</v>
      </c>
      <c r="C10" s="7">
        <f t="shared" si="0"/>
        <v>0.34556799999999999</v>
      </c>
      <c r="D10" s="8">
        <v>10861.632000000001</v>
      </c>
      <c r="E10" s="8">
        <f t="shared" si="1"/>
        <v>10.861632000000002</v>
      </c>
    </row>
    <row r="11" spans="1:7">
      <c r="A11" s="4">
        <v>1961</v>
      </c>
      <c r="B11" s="7">
        <v>588.303</v>
      </c>
      <c r="C11" s="7">
        <f t="shared" si="0"/>
        <v>0.58830300000000002</v>
      </c>
      <c r="D11" s="8">
        <v>10857.057000000001</v>
      </c>
      <c r="E11" s="8">
        <f t="shared" si="1"/>
        <v>10.857057000000001</v>
      </c>
    </row>
    <row r="12" spans="1:7">
      <c r="A12" s="4">
        <v>1962</v>
      </c>
      <c r="B12" s="7">
        <v>874.76300000000015</v>
      </c>
      <c r="C12" s="7">
        <f t="shared" si="0"/>
        <v>0.87476300000000018</v>
      </c>
      <c r="D12" s="8">
        <v>11597.336999999998</v>
      </c>
      <c r="E12" s="8">
        <f t="shared" si="1"/>
        <v>11.597336999999998</v>
      </c>
    </row>
    <row r="13" spans="1:7">
      <c r="A13" s="4">
        <v>1963</v>
      </c>
      <c r="B13" s="7">
        <v>1308.3040999999998</v>
      </c>
      <c r="C13" s="7">
        <f t="shared" si="0"/>
        <v>1.3083040999999997</v>
      </c>
      <c r="D13" s="8">
        <v>17902.4159</v>
      </c>
      <c r="E13" s="8">
        <f t="shared" si="1"/>
        <v>17.902415900000001</v>
      </c>
    </row>
    <row r="14" spans="1:7">
      <c r="A14" s="4">
        <v>1964</v>
      </c>
      <c r="B14" s="7">
        <v>1604.6293000000001</v>
      </c>
      <c r="C14" s="7">
        <f t="shared" si="0"/>
        <v>1.6046293</v>
      </c>
      <c r="D14" s="8">
        <v>19308.340700000001</v>
      </c>
      <c r="E14" s="8">
        <f t="shared" si="1"/>
        <v>19.308340700000002</v>
      </c>
    </row>
    <row r="15" spans="1:7">
      <c r="A15" s="4">
        <v>1965</v>
      </c>
      <c r="B15" s="7">
        <v>2692.1525000000001</v>
      </c>
      <c r="C15" s="7">
        <f t="shared" si="0"/>
        <v>2.6921525000000002</v>
      </c>
      <c r="D15" s="8">
        <v>24680.057500000003</v>
      </c>
      <c r="E15" s="8">
        <f t="shared" si="1"/>
        <v>24.680057500000004</v>
      </c>
    </row>
    <row r="16" spans="1:7">
      <c r="A16" s="4">
        <v>1966</v>
      </c>
      <c r="B16" s="7">
        <v>2894.2691</v>
      </c>
      <c r="C16" s="7">
        <f t="shared" si="0"/>
        <v>2.8942690999999998</v>
      </c>
      <c r="D16" s="8">
        <v>31947.030899999994</v>
      </c>
      <c r="E16" s="8">
        <f t="shared" si="1"/>
        <v>31.947030899999994</v>
      </c>
    </row>
    <row r="17" spans="1:7">
      <c r="A17" s="4">
        <v>1967</v>
      </c>
      <c r="B17" s="7">
        <v>4325.5252</v>
      </c>
      <c r="C17" s="7">
        <f t="shared" si="0"/>
        <v>4.3255252000000004</v>
      </c>
      <c r="D17" s="8">
        <v>34500.594800000006</v>
      </c>
      <c r="E17" s="8">
        <f t="shared" si="1"/>
        <v>34.500594800000009</v>
      </c>
    </row>
    <row r="18" spans="1:7">
      <c r="A18" s="4">
        <v>1968</v>
      </c>
      <c r="B18" s="7">
        <v>4214.6030000000001</v>
      </c>
      <c r="C18" s="7">
        <f t="shared" si="0"/>
        <v>4.2146030000000003</v>
      </c>
      <c r="D18" s="8">
        <v>36073.557000000001</v>
      </c>
      <c r="E18" s="8">
        <f t="shared" si="1"/>
        <v>36.073557000000001</v>
      </c>
    </row>
    <row r="19" spans="1:7">
      <c r="A19" s="4">
        <v>1969</v>
      </c>
      <c r="B19" s="7">
        <v>9211.0623000000014</v>
      </c>
      <c r="C19" s="7">
        <f t="shared" si="0"/>
        <v>9.2110623000000018</v>
      </c>
      <c r="D19" s="8">
        <v>40674.638699999996</v>
      </c>
      <c r="E19" s="8">
        <f t="shared" si="1"/>
        <v>40.674638699999996</v>
      </c>
    </row>
    <row r="20" spans="1:7">
      <c r="A20" s="4">
        <v>1970</v>
      </c>
      <c r="B20" s="7">
        <v>10271.2706</v>
      </c>
      <c r="C20" s="7">
        <f t="shared" si="0"/>
        <v>10.271270599999999</v>
      </c>
      <c r="D20" s="8">
        <v>48209.466400000005</v>
      </c>
      <c r="E20" s="8">
        <f t="shared" si="1"/>
        <v>48.209466400000004</v>
      </c>
    </row>
    <row r="21" spans="1:7">
      <c r="A21" s="4">
        <v>1971</v>
      </c>
      <c r="B21" s="7">
        <v>10462.659</v>
      </c>
      <c r="C21" s="7">
        <f t="shared" si="0"/>
        <v>10.462659</v>
      </c>
      <c r="D21" s="8">
        <v>55277.820999999996</v>
      </c>
      <c r="E21" s="8">
        <f t="shared" si="1"/>
        <v>55.277820999999996</v>
      </c>
    </row>
    <row r="22" spans="1:7">
      <c r="A22" s="4">
        <v>1972</v>
      </c>
      <c r="B22" s="7">
        <v>10468.3397</v>
      </c>
      <c r="C22" s="7">
        <f t="shared" si="0"/>
        <v>10.4683397</v>
      </c>
      <c r="D22" s="8">
        <v>47525.519299999985</v>
      </c>
      <c r="E22" s="8">
        <f t="shared" si="1"/>
        <v>47.525519299999985</v>
      </c>
    </row>
    <row r="23" spans="1:7">
      <c r="A23" s="4">
        <v>1973</v>
      </c>
      <c r="B23" s="7">
        <v>11077.312899999999</v>
      </c>
      <c r="C23" s="7">
        <f t="shared" si="0"/>
        <v>11.077312899999999</v>
      </c>
      <c r="D23" s="8">
        <v>52602.239099999999</v>
      </c>
      <c r="E23" s="8">
        <f t="shared" si="1"/>
        <v>52.602239099999998</v>
      </c>
    </row>
    <row r="24" spans="1:7">
      <c r="A24" s="4">
        <v>1974</v>
      </c>
      <c r="B24" s="7">
        <v>16463.287700000001</v>
      </c>
      <c r="C24" s="7">
        <f t="shared" si="0"/>
        <v>16.463287700000002</v>
      </c>
      <c r="D24" s="8">
        <v>70380.853299999988</v>
      </c>
      <c r="E24" s="8">
        <f t="shared" si="1"/>
        <v>70.380853299999984</v>
      </c>
    </row>
    <row r="25" spans="1:7">
      <c r="A25" s="4">
        <v>1975</v>
      </c>
      <c r="B25" s="7">
        <v>34526.710899999998</v>
      </c>
      <c r="C25" s="7">
        <f t="shared" si="0"/>
        <v>34.526710899999998</v>
      </c>
      <c r="D25" s="8">
        <v>125495.54509999999</v>
      </c>
      <c r="E25" s="8">
        <f t="shared" si="1"/>
        <v>125.49554509999999</v>
      </c>
    </row>
    <row r="26" spans="1:7">
      <c r="A26" s="4">
        <v>1976</v>
      </c>
      <c r="B26" s="7">
        <v>39788.065000000002</v>
      </c>
      <c r="C26" s="7">
        <f t="shared" si="0"/>
        <v>39.788065000000003</v>
      </c>
      <c r="D26" s="8">
        <v>125917.837</v>
      </c>
      <c r="E26" s="8">
        <f t="shared" si="1"/>
        <v>125.91783700000001</v>
      </c>
    </row>
    <row r="27" spans="1:7">
      <c r="A27" s="4">
        <v>1977</v>
      </c>
      <c r="B27" s="7">
        <v>54309.956400000003</v>
      </c>
      <c r="C27" s="7">
        <f t="shared" si="0"/>
        <v>54.309956400000004</v>
      </c>
      <c r="D27" s="8">
        <v>82043.274600000004</v>
      </c>
      <c r="E27" s="8">
        <f t="shared" si="1"/>
        <v>82.043274600000004</v>
      </c>
      <c r="G27" s="2" t="s">
        <v>5</v>
      </c>
    </row>
    <row r="28" spans="1:7">
      <c r="A28" s="4">
        <v>1978</v>
      </c>
      <c r="B28" s="7">
        <v>58998.055100000005</v>
      </c>
      <c r="C28" s="7">
        <f t="shared" si="0"/>
        <v>58.998055100000002</v>
      </c>
      <c r="D28" s="8">
        <v>48427.63689999999</v>
      </c>
      <c r="E28" s="8">
        <f t="shared" si="1"/>
        <v>48.427636899999989</v>
      </c>
    </row>
    <row r="29" spans="1:7">
      <c r="A29" s="4">
        <v>1979</v>
      </c>
      <c r="B29" s="7">
        <v>69875.106199999995</v>
      </c>
      <c r="C29" s="7">
        <f t="shared" si="0"/>
        <v>69.875106199999991</v>
      </c>
      <c r="D29" s="8">
        <v>53505.783800000005</v>
      </c>
      <c r="E29" s="8">
        <f t="shared" si="1"/>
        <v>53.505783800000003</v>
      </c>
    </row>
    <row r="30" spans="1:7">
      <c r="A30" s="4">
        <v>1980</v>
      </c>
      <c r="B30" s="7">
        <v>79036.531000000003</v>
      </c>
      <c r="C30" s="7">
        <f t="shared" si="0"/>
        <v>79.036530999999997</v>
      </c>
      <c r="D30" s="8">
        <v>80616.028000000006</v>
      </c>
      <c r="E30" s="8">
        <f t="shared" si="1"/>
        <v>80.616028</v>
      </c>
    </row>
    <row r="31" spans="1:7">
      <c r="A31" s="4">
        <v>1981</v>
      </c>
      <c r="B31" s="7">
        <v>88623.282399999996</v>
      </c>
      <c r="C31" s="7">
        <f t="shared" si="0"/>
        <v>88.623282399999994</v>
      </c>
      <c r="D31" s="8">
        <v>60094.861599999975</v>
      </c>
      <c r="E31" s="8">
        <f t="shared" si="1"/>
        <v>60.094861599999973</v>
      </c>
    </row>
    <row r="32" spans="1:7">
      <c r="A32" s="4">
        <v>1982</v>
      </c>
      <c r="B32" s="7">
        <v>93353.064400000003</v>
      </c>
      <c r="C32" s="7">
        <f t="shared" si="0"/>
        <v>93.353064400000008</v>
      </c>
      <c r="D32" s="8">
        <v>50807.023599999986</v>
      </c>
      <c r="E32" s="8">
        <f t="shared" si="1"/>
        <v>50.807023599999987</v>
      </c>
    </row>
    <row r="33" spans="1:6">
      <c r="A33" s="4">
        <v>1983</v>
      </c>
      <c r="B33" s="7">
        <v>77817.286499999987</v>
      </c>
      <c r="C33" s="7">
        <f t="shared" si="0"/>
        <v>77.817286499999994</v>
      </c>
      <c r="D33" s="8">
        <v>39991.133499999996</v>
      </c>
      <c r="E33" s="8">
        <f t="shared" si="1"/>
        <v>39.991133499999997</v>
      </c>
    </row>
    <row r="34" spans="1:6">
      <c r="A34" s="4">
        <v>1984</v>
      </c>
      <c r="B34" s="7">
        <v>114568.9985</v>
      </c>
      <c r="C34" s="7">
        <f t="shared" si="0"/>
        <v>114.56899850000001</v>
      </c>
      <c r="D34" s="8">
        <v>53791.583500000022</v>
      </c>
      <c r="E34" s="8">
        <f t="shared" si="1"/>
        <v>53.791583500000023</v>
      </c>
    </row>
    <row r="35" spans="1:6">
      <c r="A35" s="4">
        <v>1985</v>
      </c>
      <c r="B35" s="7">
        <v>134961.8314</v>
      </c>
      <c r="C35" s="7">
        <f t="shared" si="0"/>
        <v>134.96183139999999</v>
      </c>
      <c r="D35" s="8">
        <v>86350.293600000005</v>
      </c>
      <c r="E35" s="8">
        <f t="shared" si="1"/>
        <v>86.350293600000001</v>
      </c>
    </row>
    <row r="36" spans="1:6">
      <c r="A36" s="4">
        <v>1986</v>
      </c>
      <c r="B36" s="7">
        <v>160577.47140000001</v>
      </c>
      <c r="C36" s="7">
        <f t="shared" si="0"/>
        <v>160.57747140000001</v>
      </c>
      <c r="D36" s="8">
        <v>94356.085599999991</v>
      </c>
      <c r="E36" s="8">
        <f t="shared" si="1"/>
        <v>94.356085599999986</v>
      </c>
    </row>
    <row r="37" spans="1:6">
      <c r="A37" s="4">
        <v>1987</v>
      </c>
      <c r="B37" s="7">
        <v>240223.38629999998</v>
      </c>
      <c r="C37" s="7">
        <f t="shared" si="0"/>
        <v>240.22338629999999</v>
      </c>
      <c r="D37" s="8">
        <v>144404.56470000002</v>
      </c>
      <c r="E37" s="8">
        <f t="shared" si="1"/>
        <v>144.40456470000001</v>
      </c>
    </row>
    <row r="38" spans="1:6">
      <c r="A38" s="4">
        <v>1988</v>
      </c>
      <c r="B38" s="7">
        <v>348835.14860000001</v>
      </c>
      <c r="C38" s="7">
        <f t="shared" si="0"/>
        <v>348.83514860000002</v>
      </c>
      <c r="D38" s="8">
        <v>174675.12739999994</v>
      </c>
      <c r="E38" s="8">
        <f t="shared" si="1"/>
        <v>174.67512739999995</v>
      </c>
    </row>
    <row r="39" spans="1:6">
      <c r="A39" s="4">
        <v>1989</v>
      </c>
      <c r="B39" s="7">
        <v>428312.69900000002</v>
      </c>
      <c r="C39" s="7">
        <f t="shared" si="0"/>
        <v>428.31269900000001</v>
      </c>
      <c r="D39" s="8">
        <v>321476.52099999995</v>
      </c>
      <c r="E39" s="8">
        <f t="shared" si="1"/>
        <v>321.47652099999993</v>
      </c>
    </row>
    <row r="40" spans="1:6">
      <c r="A40" s="4">
        <v>1990</v>
      </c>
      <c r="B40" s="7">
        <v>447623.34090000007</v>
      </c>
      <c r="C40" s="7">
        <f t="shared" si="0"/>
        <v>447.62334090000007</v>
      </c>
      <c r="D40" s="8">
        <v>294352.38709999993</v>
      </c>
      <c r="E40" s="8">
        <f t="shared" si="1"/>
        <v>294.35238709999993</v>
      </c>
    </row>
    <row r="41" spans="1:6">
      <c r="A41" s="4">
        <v>1991</v>
      </c>
      <c r="B41" s="7">
        <v>241626.15400000001</v>
      </c>
      <c r="C41" s="7">
        <f t="shared" si="0"/>
        <v>241.62615400000001</v>
      </c>
      <c r="D41" s="8">
        <v>165517.60399999996</v>
      </c>
      <c r="E41" s="8">
        <f t="shared" si="1"/>
        <v>165.51760399999995</v>
      </c>
    </row>
    <row r="42" spans="1:6">
      <c r="A42" s="4">
        <v>1992</v>
      </c>
      <c r="B42" s="7">
        <v>276836.64200614108</v>
      </c>
      <c r="C42" s="7">
        <f t="shared" si="0"/>
        <v>276.83664200614106</v>
      </c>
      <c r="D42" s="8">
        <v>111675.43239999993</v>
      </c>
      <c r="E42" s="8">
        <f t="shared" si="1"/>
        <v>111.67543239999993</v>
      </c>
    </row>
    <row r="43" spans="1:6">
      <c r="A43" s="4">
        <v>1993</v>
      </c>
      <c r="B43" s="7">
        <v>332056.09018</v>
      </c>
      <c r="C43" s="7">
        <f t="shared" si="0"/>
        <v>332.05609018000001</v>
      </c>
      <c r="D43" s="8">
        <v>93207.174899999984</v>
      </c>
      <c r="E43" s="8">
        <f t="shared" si="1"/>
        <v>93.207174899999984</v>
      </c>
    </row>
    <row r="44" spans="1:6">
      <c r="A44" s="4">
        <v>1994</v>
      </c>
      <c r="B44" s="7">
        <v>417667.3407</v>
      </c>
      <c r="C44" s="7">
        <f t="shared" si="0"/>
        <v>417.66734070000001</v>
      </c>
      <c r="D44" s="8">
        <v>93063.309300000023</v>
      </c>
      <c r="E44" s="8">
        <f t="shared" si="1"/>
        <v>93.063309300000029</v>
      </c>
    </row>
    <row r="45" spans="1:6">
      <c r="A45" s="4">
        <v>1995</v>
      </c>
      <c r="B45" s="7">
        <v>571348.68650000007</v>
      </c>
      <c r="C45" s="7">
        <f t="shared" si="0"/>
        <v>571.3486865000001</v>
      </c>
      <c r="D45" s="8">
        <v>83489.338499999954</v>
      </c>
      <c r="E45" s="8">
        <f t="shared" si="1"/>
        <v>83.48933849999996</v>
      </c>
      <c r="F45" s="9"/>
    </row>
    <row r="46" spans="1:6">
      <c r="A46" s="4">
        <v>1996</v>
      </c>
      <c r="B46" s="7">
        <v>612206.25340000005</v>
      </c>
      <c r="C46" s="7">
        <f t="shared" si="0"/>
        <v>612.20625340000004</v>
      </c>
      <c r="D46" s="8">
        <v>125882</v>
      </c>
      <c r="E46" s="8">
        <f t="shared" si="1"/>
        <v>125.88200000000001</v>
      </c>
      <c r="F46" s="9"/>
    </row>
    <row r="47" spans="1:6">
      <c r="A47" s="4">
        <v>1997</v>
      </c>
      <c r="B47" s="7">
        <v>654697.52399999998</v>
      </c>
      <c r="C47" s="7">
        <f t="shared" si="0"/>
        <v>654.69752399999993</v>
      </c>
      <c r="D47" s="8">
        <v>158197</v>
      </c>
      <c r="E47" s="8">
        <f t="shared" si="1"/>
        <v>158.197</v>
      </c>
      <c r="F47" s="9"/>
    </row>
    <row r="48" spans="1:6">
      <c r="A48" s="4">
        <v>1998</v>
      </c>
      <c r="B48" s="7">
        <v>706242</v>
      </c>
      <c r="C48" s="7">
        <f t="shared" si="0"/>
        <v>706.24199999999996</v>
      </c>
      <c r="D48" s="8">
        <v>161779</v>
      </c>
      <c r="E48" s="8">
        <f t="shared" si="1"/>
        <v>161.779</v>
      </c>
      <c r="F48" s="9"/>
    </row>
    <row r="49" spans="1:8">
      <c r="A49" s="4">
        <v>1999</v>
      </c>
      <c r="B49" s="7">
        <v>721354</v>
      </c>
      <c r="C49" s="7">
        <f t="shared" si="0"/>
        <v>721.35400000000004</v>
      </c>
      <c r="D49" s="8">
        <v>63105</v>
      </c>
      <c r="E49" s="8">
        <f t="shared" si="1"/>
        <v>63.104999999999997</v>
      </c>
      <c r="F49" s="9"/>
    </row>
    <row r="50" spans="1:8">
      <c r="A50" s="4">
        <v>2000</v>
      </c>
      <c r="B50" s="7">
        <v>889254</v>
      </c>
      <c r="C50" s="7">
        <f t="shared" si="0"/>
        <v>889.25400000000002</v>
      </c>
      <c r="D50" s="8">
        <v>40072</v>
      </c>
      <c r="E50" s="8">
        <f t="shared" si="1"/>
        <v>40.072000000000003</v>
      </c>
      <c r="F50" s="9"/>
      <c r="G50" s="10"/>
      <c r="H50" s="11"/>
    </row>
    <row r="51" spans="1:8">
      <c r="A51" s="4">
        <v>2001</v>
      </c>
      <c r="B51" s="12">
        <v>909224</v>
      </c>
      <c r="C51" s="12">
        <f t="shared" si="0"/>
        <v>909.22400000000005</v>
      </c>
      <c r="D51" s="13">
        <f>981671-B51</f>
        <v>72447</v>
      </c>
      <c r="E51" s="13">
        <f t="shared" si="1"/>
        <v>72.447000000000003</v>
      </c>
      <c r="F51" s="9"/>
      <c r="G51" s="10"/>
      <c r="H51" s="11"/>
    </row>
    <row r="52" spans="1:8">
      <c r="A52" s="4">
        <v>2002</v>
      </c>
      <c r="B52" s="12">
        <v>866852.4</v>
      </c>
      <c r="C52" s="12">
        <f t="shared" si="0"/>
        <v>866.85239999999999</v>
      </c>
      <c r="D52" s="13">
        <f>975658-B52</f>
        <v>108805.59999999998</v>
      </c>
      <c r="E52" s="13">
        <f t="shared" si="1"/>
        <v>108.80559999999997</v>
      </c>
      <c r="G52" s="10"/>
      <c r="H52" s="11"/>
    </row>
    <row r="53" spans="1:8">
      <c r="A53" s="4">
        <v>2003</v>
      </c>
      <c r="B53" s="12">
        <v>760749</v>
      </c>
      <c r="C53" s="12">
        <f t="shared" si="0"/>
        <v>760.74900000000002</v>
      </c>
      <c r="D53" s="13">
        <f>835473-B53</f>
        <v>74724</v>
      </c>
      <c r="E53" s="13">
        <f t="shared" si="1"/>
        <v>74.724000000000004</v>
      </c>
      <c r="G53" s="10"/>
      <c r="H53" s="11"/>
    </row>
    <row r="54" spans="1:8">
      <c r="A54" s="4">
        <v>2004</v>
      </c>
      <c r="B54" s="12">
        <v>749077.03700000001</v>
      </c>
      <c r="C54" s="12">
        <f t="shared" si="0"/>
        <v>749.07703700000002</v>
      </c>
      <c r="D54" s="13">
        <f>839187-B54</f>
        <v>90109.962999999989</v>
      </c>
      <c r="E54" s="13">
        <f t="shared" si="1"/>
        <v>90.109962999999993</v>
      </c>
      <c r="G54" s="10"/>
      <c r="H54" s="11"/>
    </row>
    <row r="55" spans="1:8">
      <c r="A55" s="4">
        <v>2005</v>
      </c>
      <c r="B55" s="12">
        <v>880374.63100000005</v>
      </c>
      <c r="C55" s="12">
        <f t="shared" si="0"/>
        <v>880.37463100000002</v>
      </c>
      <c r="D55" s="13">
        <f>933145.237-B55</f>
        <v>52770.605999999912</v>
      </c>
      <c r="E55" s="13">
        <f t="shared" si="1"/>
        <v>52.770605999999916</v>
      </c>
      <c r="G55" s="10"/>
      <c r="H55" s="11"/>
    </row>
    <row r="56" spans="1:8">
      <c r="A56" s="4">
        <v>2006</v>
      </c>
      <c r="B56" s="12">
        <v>883666</v>
      </c>
      <c r="C56" s="12">
        <f t="shared" si="0"/>
        <v>883.66600000000005</v>
      </c>
      <c r="D56" s="13">
        <f>1239633-B56</f>
        <v>355967</v>
      </c>
      <c r="E56" s="13">
        <f t="shared" si="1"/>
        <v>355.96699999999998</v>
      </c>
      <c r="G56" s="10"/>
      <c r="H56" s="11"/>
    </row>
    <row r="57" spans="1:8">
      <c r="A57" s="4">
        <v>2007</v>
      </c>
      <c r="B57" s="12">
        <v>780276.04099999997</v>
      </c>
      <c r="C57" s="12">
        <f t="shared" si="0"/>
        <v>780.27604099999996</v>
      </c>
      <c r="D57" s="13">
        <f>1325732-B57</f>
        <v>545455.95900000003</v>
      </c>
      <c r="E57" s="13">
        <f t="shared" si="1"/>
        <v>545.45595900000001</v>
      </c>
      <c r="G57" s="10"/>
      <c r="H57" s="11"/>
    </row>
    <row r="58" spans="1:8">
      <c r="A58" s="4">
        <v>2008</v>
      </c>
      <c r="B58" s="12">
        <v>755307.68400000001</v>
      </c>
      <c r="C58" s="12">
        <f t="shared" si="0"/>
        <v>755.30768399999999</v>
      </c>
      <c r="D58" s="13">
        <f>(116183.899+42606.28+195836.5+476000+285359.638)-B58</f>
        <v>360678.63300000003</v>
      </c>
      <c r="E58" s="13">
        <f t="shared" si="1"/>
        <v>360.67863300000005</v>
      </c>
      <c r="G58" s="10"/>
      <c r="H58" s="11"/>
    </row>
    <row r="59" spans="1:8">
      <c r="A59" s="4">
        <v>2009</v>
      </c>
      <c r="B59" s="12">
        <v>672367.39300000004</v>
      </c>
      <c r="C59" s="12">
        <f t="shared" si="0"/>
        <v>672.36739299999999</v>
      </c>
      <c r="D59" s="13">
        <f>(71097.58+59594+361758+567188+241663.426)-B59</f>
        <v>628933.61300000001</v>
      </c>
      <c r="E59" s="13">
        <f t="shared" si="1"/>
        <v>628.93361300000004</v>
      </c>
      <c r="G59" s="10"/>
      <c r="H59" s="11"/>
    </row>
    <row r="60" spans="1:8">
      <c r="A60" s="4">
        <v>2010</v>
      </c>
      <c r="B60" s="12">
        <v>529640.51800000004</v>
      </c>
      <c r="C60" s="12">
        <f t="shared" si="0"/>
        <v>529.64051800000004</v>
      </c>
      <c r="D60" s="13">
        <f>(847090+63557+72640+240445+186694)-B60</f>
        <v>880785.48199999996</v>
      </c>
      <c r="E60" s="13">
        <f t="shared" si="1"/>
        <v>880.785482</v>
      </c>
      <c r="G60" s="10"/>
      <c r="H60" s="11"/>
    </row>
    <row r="61" spans="1:8">
      <c r="A61" s="4">
        <v>2011</v>
      </c>
      <c r="B61" s="1">
        <v>598899.15500000003</v>
      </c>
      <c r="C61" s="1">
        <f t="shared" si="0"/>
        <v>598.89915500000006</v>
      </c>
      <c r="D61" s="13">
        <f>(681990+491755+130725+436080+203853)-B61</f>
        <v>1345503.845</v>
      </c>
      <c r="E61" s="13">
        <f t="shared" si="1"/>
        <v>1345.503845</v>
      </c>
      <c r="G61" s="10"/>
      <c r="H61" s="11"/>
    </row>
    <row r="62" spans="1:8">
      <c r="A62" s="4">
        <v>2012</v>
      </c>
      <c r="B62" s="1">
        <v>970489</v>
      </c>
      <c r="C62" s="1">
        <f t="shared" si="0"/>
        <v>970.48900000000003</v>
      </c>
      <c r="D62" s="13">
        <f>(561440+68162+261744+783250+616262)-B62</f>
        <v>1320369</v>
      </c>
      <c r="E62" s="13">
        <f t="shared" si="1"/>
        <v>1320.3689999999999</v>
      </c>
      <c r="G62" s="10"/>
      <c r="H62" s="11"/>
    </row>
    <row r="63" spans="1:8">
      <c r="A63" s="4">
        <v>2013</v>
      </c>
      <c r="B63" s="1">
        <v>650921.723</v>
      </c>
      <c r="C63" s="1">
        <f t="shared" si="0"/>
        <v>650.92172300000004</v>
      </c>
      <c r="D63" s="13">
        <v>1367400</v>
      </c>
      <c r="E63" s="13">
        <f t="shared" si="1"/>
        <v>1367.4</v>
      </c>
      <c r="G63" s="10"/>
      <c r="H63" s="11"/>
    </row>
    <row r="64" spans="1:8">
      <c r="A64" s="4">
        <v>2014</v>
      </c>
      <c r="B64" s="1">
        <v>379235.17800000001</v>
      </c>
      <c r="C64" s="1">
        <f t="shared" si="0"/>
        <v>379.23517800000002</v>
      </c>
      <c r="D64" s="13">
        <v>1243000</v>
      </c>
      <c r="E64" s="13">
        <f t="shared" si="1"/>
        <v>1243</v>
      </c>
      <c r="F64" t="s">
        <v>6</v>
      </c>
    </row>
    <row r="88" spans="1:1">
      <c r="A88">
        <v>1999</v>
      </c>
    </row>
  </sheetData>
  <mergeCells count="2">
    <mergeCell ref="B5:C5"/>
    <mergeCell ref="D5:E5"/>
  </mergeCells>
  <pageMargins left="0.69" right="0.85" top="0.56999999999999995" bottom="0.64" header="0.51181102362204722" footer="0.51181102362204722"/>
  <pageSetup paperSize="9" scale="6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HMS Value</vt:lpstr>
      <vt:lpstr>Exports</vt:lpstr>
      <vt:lpstr>HMS WA vs Australia</vt:lpstr>
      <vt:lpstr>Exports!Print_Area</vt:lpstr>
      <vt:lpstr>'HMS Value'!Print_Area</vt:lpstr>
      <vt:lpstr>'HMS WA vs Australia'!Print_Area</vt:lpstr>
    </vt:vector>
  </TitlesOfParts>
  <Company>Department of Mines and Petroleum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GREGORY, Jill</dc:creator>
  <cp:lastModifiedBy>ADAMS, Hailey</cp:lastModifiedBy>
  <dcterms:created xsi:type="dcterms:W3CDTF">2015-06-17T00:58:13Z</dcterms:created>
  <dcterms:modified xsi:type="dcterms:W3CDTF">2015-09-15T03:10:18Z</dcterms:modified>
</cp:coreProperties>
</file>